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rmakm\Desktop\mirek\Stavby- zadávací podmínkya rozpočty\Rok 2021\Výměna pražců v úseku Pohled - Havl. Brod\Do soutěže\"/>
    </mc:Choice>
  </mc:AlternateContent>
  <bookViews>
    <workbookView xWindow="0" yWindow="0" windowWidth="23040" windowHeight="9105"/>
  </bookViews>
  <sheets>
    <sheet name="Rekapitulace stavby" sheetId="1" r:id="rId1"/>
    <sheet name="SO 01.1 - Souvislá výměna..." sheetId="2" r:id="rId2"/>
    <sheet name="SO 01.2 - Ojedinělá výměn..." sheetId="3" r:id="rId3"/>
    <sheet name="SO 01.3 - Výměna kolejnic" sheetId="4" r:id="rId4"/>
    <sheet name="SO 02.1 - ŽST. Pohled" sheetId="5" r:id="rId5"/>
    <sheet name="SO 02.2 - ŽST. Přibyslav" sheetId="6" r:id="rId6"/>
    <sheet name="SO 03 - VRN" sheetId="7" r:id="rId7"/>
  </sheets>
  <definedNames>
    <definedName name="_xlnm._FilterDatabase" localSheetId="1" hidden="1">'SO 01.1 - Souvislá výměna...'!$C$122:$K$179</definedName>
    <definedName name="_xlnm._FilterDatabase" localSheetId="2" hidden="1">'SO 01.2 - Ojedinělá výměn...'!$C$122:$K$151</definedName>
    <definedName name="_xlnm._FilterDatabase" localSheetId="3" hidden="1">'SO 01.3 - Výměna kolejnic'!$C$122:$K$156</definedName>
    <definedName name="_xlnm._FilterDatabase" localSheetId="4" hidden="1">'SO 02.1 - ŽST. Pohled'!$C$122:$K$189</definedName>
    <definedName name="_xlnm._FilterDatabase" localSheetId="5" hidden="1">'SO 02.2 - ŽST. Přibyslav'!$C$122:$K$193</definedName>
    <definedName name="_xlnm._FilterDatabase" localSheetId="6" hidden="1">'SO 03 - VRN'!$C$118:$K$124</definedName>
    <definedName name="_xlnm.Print_Titles" localSheetId="0">'Rekapitulace stavby'!$92:$92</definedName>
    <definedName name="_xlnm.Print_Titles" localSheetId="1">'SO 01.1 - Souvislá výměna...'!$122:$122</definedName>
    <definedName name="_xlnm.Print_Titles" localSheetId="2">'SO 01.2 - Ojedinělá výměn...'!$122:$122</definedName>
    <definedName name="_xlnm.Print_Titles" localSheetId="3">'SO 01.3 - Výměna kolejnic'!$122:$122</definedName>
    <definedName name="_xlnm.Print_Titles" localSheetId="4">'SO 02.1 - ŽST. Pohled'!$122:$122</definedName>
    <definedName name="_xlnm.Print_Titles" localSheetId="5">'SO 02.2 - ŽST. Přibyslav'!$122:$122</definedName>
    <definedName name="_xlnm.Print_Titles" localSheetId="6">'SO 03 - VRN'!$118:$118</definedName>
    <definedName name="_xlnm.Print_Area" localSheetId="0">'Rekapitulace stavby'!$D$4:$AO$76,'Rekapitulace stavby'!$C$82:$AQ$103</definedName>
    <definedName name="_xlnm.Print_Area" localSheetId="1">'SO 01.1 - Souvislá výměna...'!$C$4:$J$76,'SO 01.1 - Souvislá výměna...'!$C$82:$J$102,'SO 01.1 - Souvislá výměna...'!$C$108:$K$179</definedName>
    <definedName name="_xlnm.Print_Area" localSheetId="2">'SO 01.2 - Ojedinělá výměn...'!$C$4:$J$76,'SO 01.2 - Ojedinělá výměn...'!$C$82:$J$102,'SO 01.2 - Ojedinělá výměn...'!$C$108:$K$151</definedName>
    <definedName name="_xlnm.Print_Area" localSheetId="3">'SO 01.3 - Výměna kolejnic'!$C$4:$J$76,'SO 01.3 - Výměna kolejnic'!$C$82:$J$102,'SO 01.3 - Výměna kolejnic'!$C$108:$K$156</definedName>
    <definedName name="_xlnm.Print_Area" localSheetId="4">'SO 02.1 - ŽST. Pohled'!$C$4:$J$76,'SO 02.1 - ŽST. Pohled'!$C$82:$J$102,'SO 02.1 - ŽST. Pohled'!$C$108:$K$189</definedName>
    <definedName name="_xlnm.Print_Area" localSheetId="5">'SO 02.2 - ŽST. Přibyslav'!$C$4:$J$76,'SO 02.2 - ŽST. Přibyslav'!$C$82:$J$102,'SO 02.2 - ŽST. Přibyslav'!$C$108:$K$193</definedName>
    <definedName name="_xlnm.Print_Area" localSheetId="6">'SO 03 - VRN'!$C$4:$J$76,'SO 03 - VRN'!$C$82:$J$100,'SO 03 - VRN'!$C$106:$K$124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2" i="1"/>
  <c r="J35" i="7"/>
  <c r="AX102" i="1" s="1"/>
  <c r="BI124" i="7"/>
  <c r="BH124" i="7"/>
  <c r="BG124" i="7"/>
  <c r="BF124" i="7"/>
  <c r="T124" i="7"/>
  <c r="T123" i="7"/>
  <c r="R124" i="7"/>
  <c r="R123" i="7" s="1"/>
  <c r="P124" i="7"/>
  <c r="P123" i="7"/>
  <c r="BI122" i="7"/>
  <c r="BH122" i="7"/>
  <c r="BG122" i="7"/>
  <c r="BF122" i="7"/>
  <c r="T122" i="7"/>
  <c r="T121" i="7" s="1"/>
  <c r="T120" i="7" s="1"/>
  <c r="T119" i="7" s="1"/>
  <c r="R122" i="7"/>
  <c r="R121" i="7" s="1"/>
  <c r="R120" i="7" s="1"/>
  <c r="R119" i="7" s="1"/>
  <c r="P122" i="7"/>
  <c r="P121" i="7" s="1"/>
  <c r="P120" i="7" s="1"/>
  <c r="P119" i="7" s="1"/>
  <c r="AU102" i="1" s="1"/>
  <c r="F113" i="7"/>
  <c r="E111" i="7"/>
  <c r="F89" i="7"/>
  <c r="E87" i="7"/>
  <c r="J24" i="7"/>
  <c r="E24" i="7"/>
  <c r="J116" i="7"/>
  <c r="J23" i="7"/>
  <c r="J21" i="7"/>
  <c r="E21" i="7"/>
  <c r="J115" i="7"/>
  <c r="J20" i="7"/>
  <c r="J18" i="7"/>
  <c r="E18" i="7"/>
  <c r="F92" i="7"/>
  <c r="J17" i="7"/>
  <c r="J15" i="7"/>
  <c r="E15" i="7"/>
  <c r="F91" i="7"/>
  <c r="J14" i="7"/>
  <c r="J12" i="7"/>
  <c r="J113" i="7" s="1"/>
  <c r="E7" i="7"/>
  <c r="E109" i="7"/>
  <c r="J39" i="6"/>
  <c r="J38" i="6"/>
  <c r="AY101" i="1"/>
  <c r="J37" i="6"/>
  <c r="AX101" i="1" s="1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5" i="6"/>
  <c r="BH185" i="6"/>
  <c r="BG185" i="6"/>
  <c r="BF185" i="6"/>
  <c r="T185" i="6"/>
  <c r="R185" i="6"/>
  <c r="P185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69" i="6"/>
  <c r="BH169" i="6"/>
  <c r="BG169" i="6"/>
  <c r="BF169" i="6"/>
  <c r="T169" i="6"/>
  <c r="R169" i="6"/>
  <c r="P169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F117" i="6"/>
  <c r="E115" i="6"/>
  <c r="F91" i="6"/>
  <c r="E89" i="6"/>
  <c r="J26" i="6"/>
  <c r="E26" i="6"/>
  <c r="J94" i="6" s="1"/>
  <c r="J25" i="6"/>
  <c r="J23" i="6"/>
  <c r="E23" i="6"/>
  <c r="J119" i="6" s="1"/>
  <c r="J22" i="6"/>
  <c r="J20" i="6"/>
  <c r="E20" i="6"/>
  <c r="F120" i="6" s="1"/>
  <c r="J19" i="6"/>
  <c r="J17" i="6"/>
  <c r="E17" i="6"/>
  <c r="F93" i="6" s="1"/>
  <c r="J16" i="6"/>
  <c r="J14" i="6"/>
  <c r="J117" i="6" s="1"/>
  <c r="E7" i="6"/>
  <c r="E85" i="6"/>
  <c r="J39" i="5"/>
  <c r="J38" i="5"/>
  <c r="AY100" i="1"/>
  <c r="J37" i="5"/>
  <c r="AX100" i="1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5" i="5"/>
  <c r="BH175" i="5"/>
  <c r="BG175" i="5"/>
  <c r="BF175" i="5"/>
  <c r="T175" i="5"/>
  <c r="R175" i="5"/>
  <c r="P175" i="5"/>
  <c r="BI171" i="5"/>
  <c r="BH171" i="5"/>
  <c r="BG171" i="5"/>
  <c r="BF171" i="5"/>
  <c r="T171" i="5"/>
  <c r="R171" i="5"/>
  <c r="P171" i="5"/>
  <c r="BI165" i="5"/>
  <c r="BH165" i="5"/>
  <c r="BG165" i="5"/>
  <c r="BF165" i="5"/>
  <c r="T165" i="5"/>
  <c r="R165" i="5"/>
  <c r="P165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F117" i="5"/>
  <c r="E115" i="5"/>
  <c r="F91" i="5"/>
  <c r="E89" i="5"/>
  <c r="J26" i="5"/>
  <c r="E26" i="5"/>
  <c r="J120" i="5"/>
  <c r="J25" i="5"/>
  <c r="J23" i="5"/>
  <c r="E23" i="5"/>
  <c r="J93" i="5"/>
  <c r="J22" i="5"/>
  <c r="J20" i="5"/>
  <c r="E20" i="5"/>
  <c r="F94" i="5"/>
  <c r="J19" i="5"/>
  <c r="J17" i="5"/>
  <c r="E17" i="5"/>
  <c r="F119" i="5"/>
  <c r="J16" i="5"/>
  <c r="J14" i="5"/>
  <c r="J117" i="5" s="1"/>
  <c r="E7" i="5"/>
  <c r="E111" i="5" s="1"/>
  <c r="J39" i="4"/>
  <c r="J38" i="4"/>
  <c r="AY98" i="1"/>
  <c r="J37" i="4"/>
  <c r="AX98" i="1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26" i="4"/>
  <c r="BH126" i="4"/>
  <c r="BG126" i="4"/>
  <c r="BF126" i="4"/>
  <c r="T126" i="4"/>
  <c r="R126" i="4"/>
  <c r="P126" i="4"/>
  <c r="F117" i="4"/>
  <c r="E115" i="4"/>
  <c r="F91" i="4"/>
  <c r="E89" i="4"/>
  <c r="J26" i="4"/>
  <c r="E26" i="4"/>
  <c r="J120" i="4"/>
  <c r="J25" i="4"/>
  <c r="J23" i="4"/>
  <c r="E23" i="4"/>
  <c r="J119" i="4"/>
  <c r="J22" i="4"/>
  <c r="J20" i="4"/>
  <c r="E20" i="4"/>
  <c r="F94" i="4"/>
  <c r="J19" i="4"/>
  <c r="J17" i="4"/>
  <c r="E17" i="4"/>
  <c r="F119" i="4"/>
  <c r="J16" i="4"/>
  <c r="J14" i="4"/>
  <c r="J117" i="4"/>
  <c r="E7" i="4"/>
  <c r="E85" i="4"/>
  <c r="J39" i="3"/>
  <c r="J38" i="3"/>
  <c r="AY97" i="1"/>
  <c r="J37" i="3"/>
  <c r="AX97" i="1" s="1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F117" i="3"/>
  <c r="E115" i="3"/>
  <c r="F91" i="3"/>
  <c r="E89" i="3"/>
  <c r="J26" i="3"/>
  <c r="E26" i="3"/>
  <c r="J94" i="3" s="1"/>
  <c r="J25" i="3"/>
  <c r="J23" i="3"/>
  <c r="E23" i="3"/>
  <c r="J119" i="3" s="1"/>
  <c r="J22" i="3"/>
  <c r="J20" i="3"/>
  <c r="E20" i="3"/>
  <c r="F120" i="3" s="1"/>
  <c r="J19" i="3"/>
  <c r="J17" i="3"/>
  <c r="E17" i="3"/>
  <c r="F119" i="3" s="1"/>
  <c r="J16" i="3"/>
  <c r="J14" i="3"/>
  <c r="J91" i="3"/>
  <c r="E7" i="3"/>
  <c r="E111" i="3"/>
  <c r="J39" i="2"/>
  <c r="J38" i="2"/>
  <c r="AY96" i="1" s="1"/>
  <c r="J37" i="2"/>
  <c r="AX96" i="1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F117" i="2"/>
  <c r="E115" i="2"/>
  <c r="F91" i="2"/>
  <c r="E89" i="2"/>
  <c r="J26" i="2"/>
  <c r="E26" i="2"/>
  <c r="J120" i="2" s="1"/>
  <c r="J25" i="2"/>
  <c r="J23" i="2"/>
  <c r="E23" i="2"/>
  <c r="J119" i="2" s="1"/>
  <c r="J22" i="2"/>
  <c r="J20" i="2"/>
  <c r="E20" i="2"/>
  <c r="F120" i="2" s="1"/>
  <c r="J19" i="2"/>
  <c r="J17" i="2"/>
  <c r="E17" i="2"/>
  <c r="F119" i="2" s="1"/>
  <c r="J16" i="2"/>
  <c r="J14" i="2"/>
  <c r="J117" i="2"/>
  <c r="E7" i="2"/>
  <c r="E111" i="2"/>
  <c r="L90" i="1"/>
  <c r="AM90" i="1"/>
  <c r="AM89" i="1"/>
  <c r="L89" i="1"/>
  <c r="AM87" i="1"/>
  <c r="L87" i="1"/>
  <c r="L85" i="1"/>
  <c r="L84" i="1"/>
  <c r="J124" i="7"/>
  <c r="BK122" i="7"/>
  <c r="BK190" i="6"/>
  <c r="J185" i="6"/>
  <c r="J175" i="6"/>
  <c r="BK169" i="6"/>
  <c r="J164" i="6"/>
  <c r="J162" i="6"/>
  <c r="J159" i="6"/>
  <c r="J158" i="6"/>
  <c r="J157" i="6"/>
  <c r="J153" i="6"/>
  <c r="J151" i="6"/>
  <c r="J148" i="6"/>
  <c r="J146" i="6"/>
  <c r="J145" i="6"/>
  <c r="J144" i="6"/>
  <c r="BK142" i="6"/>
  <c r="BK134" i="6"/>
  <c r="J126" i="6"/>
  <c r="J159" i="5"/>
  <c r="BK154" i="5"/>
  <c r="J150" i="5"/>
  <c r="BK148" i="5"/>
  <c r="J142" i="5"/>
  <c r="J141" i="5"/>
  <c r="J140" i="5"/>
  <c r="J139" i="5"/>
  <c r="J138" i="5"/>
  <c r="BK133" i="5"/>
  <c r="J131" i="5"/>
  <c r="J129" i="5"/>
  <c r="BK151" i="4"/>
  <c r="BK149" i="4"/>
  <c r="BK145" i="4"/>
  <c r="BK137" i="4"/>
  <c r="J135" i="4"/>
  <c r="BK189" i="6"/>
  <c r="J179" i="6"/>
  <c r="BK175" i="6"/>
  <c r="J160" i="6"/>
  <c r="J155" i="6"/>
  <c r="J154" i="6"/>
  <c r="BK153" i="6"/>
  <c r="BK152" i="6"/>
  <c r="BK150" i="6"/>
  <c r="BK145" i="6"/>
  <c r="BK140" i="6"/>
  <c r="J139" i="6"/>
  <c r="BK135" i="6"/>
  <c r="BK132" i="6"/>
  <c r="J186" i="5"/>
  <c r="J185" i="5"/>
  <c r="BK181" i="5"/>
  <c r="J175" i="5"/>
  <c r="J171" i="5"/>
  <c r="J165" i="5"/>
  <c r="BK159" i="5"/>
  <c r="BK157" i="5"/>
  <c r="J155" i="5"/>
  <c r="J154" i="5"/>
  <c r="J153" i="5"/>
  <c r="J148" i="5"/>
  <c r="J147" i="5"/>
  <c r="BK144" i="5"/>
  <c r="BK142" i="5"/>
  <c r="BK140" i="5"/>
  <c r="BK137" i="5"/>
  <c r="BK136" i="5"/>
  <c r="BK129" i="5"/>
  <c r="J126" i="5"/>
  <c r="J155" i="4"/>
  <c r="J145" i="4"/>
  <c r="J141" i="4"/>
  <c r="BK139" i="4"/>
  <c r="BK136" i="4"/>
  <c r="J134" i="4"/>
  <c r="J126" i="4"/>
  <c r="J148" i="3"/>
  <c r="J144" i="3"/>
  <c r="J140" i="3"/>
  <c r="BK138" i="3"/>
  <c r="J136" i="3"/>
  <c r="J132" i="3"/>
  <c r="J129" i="3"/>
  <c r="J128" i="3"/>
  <c r="J176" i="2"/>
  <c r="BK175" i="2"/>
  <c r="BK162" i="2"/>
  <c r="J158" i="2"/>
  <c r="BK156" i="2"/>
  <c r="J153" i="2"/>
  <c r="J151" i="2"/>
  <c r="J146" i="2"/>
  <c r="BK145" i="2"/>
  <c r="BK144" i="2"/>
  <c r="BK142" i="2"/>
  <c r="BK141" i="2"/>
  <c r="BK138" i="2"/>
  <c r="BK135" i="2"/>
  <c r="BK133" i="2"/>
  <c r="BK130" i="2"/>
  <c r="J129" i="2"/>
  <c r="BK128" i="2"/>
  <c r="BK126" i="2"/>
  <c r="BK124" i="7"/>
  <c r="J122" i="7"/>
  <c r="J190" i="6"/>
  <c r="J189" i="6"/>
  <c r="BK185" i="6"/>
  <c r="J169" i="6"/>
  <c r="BK164" i="6"/>
  <c r="BK162" i="6"/>
  <c r="BK160" i="6"/>
  <c r="BK159" i="6"/>
  <c r="BK155" i="6"/>
  <c r="J149" i="6"/>
  <c r="BK148" i="6"/>
  <c r="J147" i="6"/>
  <c r="J143" i="6"/>
  <c r="J142" i="6"/>
  <c r="BK141" i="6"/>
  <c r="J135" i="6"/>
  <c r="J134" i="6"/>
  <c r="J132" i="6"/>
  <c r="BK129" i="6"/>
  <c r="BK186" i="5"/>
  <c r="BK185" i="5"/>
  <c r="BK175" i="5"/>
  <c r="BK171" i="5"/>
  <c r="BK165" i="5"/>
  <c r="BK155" i="5"/>
  <c r="BK153" i="5"/>
  <c r="J152" i="5"/>
  <c r="J149" i="5"/>
  <c r="J146" i="5"/>
  <c r="J145" i="5"/>
  <c r="BK143" i="5"/>
  <c r="BK138" i="5"/>
  <c r="J137" i="5"/>
  <c r="J136" i="5"/>
  <c r="J133" i="5"/>
  <c r="BK131" i="5"/>
  <c r="BK126" i="5"/>
  <c r="BK155" i="4"/>
  <c r="J143" i="4"/>
  <c r="BK141" i="4"/>
  <c r="J139" i="4"/>
  <c r="J138" i="4"/>
  <c r="BK133" i="4"/>
  <c r="BK148" i="3"/>
  <c r="BK144" i="3"/>
  <c r="BK130" i="3"/>
  <c r="BK127" i="3"/>
  <c r="J126" i="3"/>
  <c r="J175" i="2"/>
  <c r="BK170" i="2"/>
  <c r="J165" i="2"/>
  <c r="J162" i="2"/>
  <c r="J156" i="2"/>
  <c r="BK151" i="2"/>
  <c r="BK147" i="2"/>
  <c r="J147" i="2"/>
  <c r="BK146" i="2"/>
  <c r="J145" i="2"/>
  <c r="J142" i="2"/>
  <c r="J141" i="2"/>
  <c r="J140" i="2"/>
  <c r="J139" i="2"/>
  <c r="J138" i="2"/>
  <c r="J137" i="2"/>
  <c r="BK136" i="2"/>
  <c r="J135" i="2"/>
  <c r="J134" i="2"/>
  <c r="J133" i="2"/>
  <c r="J131" i="2"/>
  <c r="BK129" i="2"/>
  <c r="BK127" i="2"/>
  <c r="J126" i="2"/>
  <c r="AS99" i="1"/>
  <c r="BK179" i="6"/>
  <c r="BK158" i="6"/>
  <c r="BK157" i="6"/>
  <c r="BK154" i="6"/>
  <c r="J152" i="6"/>
  <c r="BK151" i="6"/>
  <c r="J150" i="6"/>
  <c r="BK149" i="6"/>
  <c r="BK147" i="6"/>
  <c r="BK146" i="6"/>
  <c r="BK144" i="6"/>
  <c r="BK143" i="6"/>
  <c r="J141" i="6"/>
  <c r="J140" i="6"/>
  <c r="BK139" i="6"/>
  <c r="J129" i="6"/>
  <c r="BK126" i="6"/>
  <c r="J181" i="5"/>
  <c r="J157" i="5"/>
  <c r="BK152" i="5"/>
  <c r="BK150" i="5"/>
  <c r="BK149" i="5"/>
  <c r="BK147" i="5"/>
  <c r="BK146" i="5"/>
  <c r="BK145" i="5"/>
  <c r="J144" i="5"/>
  <c r="J143" i="5"/>
  <c r="BK141" i="5"/>
  <c r="BK139" i="5"/>
  <c r="J151" i="4"/>
  <c r="J149" i="4"/>
  <c r="BK143" i="4"/>
  <c r="BK138" i="4"/>
  <c r="J137" i="4"/>
  <c r="J136" i="4"/>
  <c r="BK135" i="4"/>
  <c r="BK134" i="4"/>
  <c r="J133" i="4"/>
  <c r="BK126" i="4"/>
  <c r="BK140" i="3"/>
  <c r="J138" i="3"/>
  <c r="BK136" i="3"/>
  <c r="BK132" i="3"/>
  <c r="J130" i="3"/>
  <c r="BK129" i="3"/>
  <c r="BK128" i="3"/>
  <c r="J127" i="3"/>
  <c r="BK126" i="3"/>
  <c r="BK176" i="2"/>
  <c r="J170" i="2"/>
  <c r="BK165" i="2"/>
  <c r="BK158" i="2"/>
  <c r="BK153" i="2"/>
  <c r="J144" i="2"/>
  <c r="BK140" i="2"/>
  <c r="BK139" i="2"/>
  <c r="BK137" i="2"/>
  <c r="J136" i="2"/>
  <c r="BK134" i="2"/>
  <c r="BK131" i="2"/>
  <c r="J130" i="2"/>
  <c r="J128" i="2"/>
  <c r="J127" i="2"/>
  <c r="AS95" i="1"/>
  <c r="P125" i="2" l="1"/>
  <c r="P124" i="2"/>
  <c r="T125" i="2"/>
  <c r="T124" i="2"/>
  <c r="P143" i="2"/>
  <c r="BK131" i="3"/>
  <c r="J131" i="3"/>
  <c r="J101" i="3"/>
  <c r="T131" i="3"/>
  <c r="T125" i="4"/>
  <c r="T124" i="4"/>
  <c r="R140" i="4"/>
  <c r="BK125" i="5"/>
  <c r="BK124" i="5"/>
  <c r="J124" i="5"/>
  <c r="J99" i="5"/>
  <c r="BK156" i="5"/>
  <c r="J156" i="5" s="1"/>
  <c r="J101" i="5" s="1"/>
  <c r="BK125" i="2"/>
  <c r="BK124" i="2" s="1"/>
  <c r="J124" i="2" s="1"/>
  <c r="J99" i="2" s="1"/>
  <c r="R125" i="2"/>
  <c r="R124" i="2" s="1"/>
  <c r="T143" i="2"/>
  <c r="P125" i="3"/>
  <c r="P124" i="3"/>
  <c r="T125" i="3"/>
  <c r="T124" i="3"/>
  <c r="T123" i="3"/>
  <c r="R131" i="3"/>
  <c r="BK125" i="4"/>
  <c r="J125" i="4"/>
  <c r="J100" i="4"/>
  <c r="BK140" i="4"/>
  <c r="J140" i="4" s="1"/>
  <c r="J101" i="4" s="1"/>
  <c r="P125" i="5"/>
  <c r="P124" i="5"/>
  <c r="R156" i="5"/>
  <c r="P125" i="6"/>
  <c r="P124" i="6"/>
  <c r="BK161" i="6"/>
  <c r="J161" i="6" s="1"/>
  <c r="J101" i="6" s="1"/>
  <c r="R161" i="6"/>
  <c r="BK143" i="2"/>
  <c r="J143" i="2" s="1"/>
  <c r="J101" i="2" s="1"/>
  <c r="R143" i="2"/>
  <c r="BK125" i="3"/>
  <c r="J125" i="3" s="1"/>
  <c r="J100" i="3" s="1"/>
  <c r="R125" i="3"/>
  <c r="R124" i="3"/>
  <c r="R123" i="3" s="1"/>
  <c r="P131" i="3"/>
  <c r="P125" i="4"/>
  <c r="P124" i="4"/>
  <c r="T140" i="4"/>
  <c r="R125" i="5"/>
  <c r="R124" i="5"/>
  <c r="R123" i="5"/>
  <c r="T156" i="5"/>
  <c r="R125" i="6"/>
  <c r="R124" i="6"/>
  <c r="R123" i="6"/>
  <c r="T161" i="6"/>
  <c r="R125" i="4"/>
  <c r="R124" i="4"/>
  <c r="R123" i="4"/>
  <c r="P140" i="4"/>
  <c r="T125" i="5"/>
  <c r="T124" i="5"/>
  <c r="T123" i="5"/>
  <c r="P156" i="5"/>
  <c r="BK125" i="6"/>
  <c r="J125" i="6"/>
  <c r="J100" i="6"/>
  <c r="T125" i="6"/>
  <c r="T124" i="6"/>
  <c r="T123" i="6"/>
  <c r="P161" i="6"/>
  <c r="J93" i="2"/>
  <c r="J94" i="2"/>
  <c r="BE129" i="2"/>
  <c r="BE135" i="2"/>
  <c r="BE136" i="2"/>
  <c r="BE139" i="2"/>
  <c r="BE144" i="2"/>
  <c r="BE145" i="2"/>
  <c r="BE151" i="2"/>
  <c r="BE162" i="2"/>
  <c r="BE165" i="2"/>
  <c r="E85" i="3"/>
  <c r="F93" i="3"/>
  <c r="J120" i="3"/>
  <c r="BE128" i="3"/>
  <c r="BE132" i="3"/>
  <c r="BE138" i="3"/>
  <c r="BE148" i="3"/>
  <c r="F93" i="4"/>
  <c r="J94" i="4"/>
  <c r="F120" i="4"/>
  <c r="BE133" i="4"/>
  <c r="BE139" i="4"/>
  <c r="BE145" i="4"/>
  <c r="J91" i="5"/>
  <c r="J94" i="5"/>
  <c r="F120" i="5"/>
  <c r="BE129" i="5"/>
  <c r="BE133" i="5"/>
  <c r="BE137" i="5"/>
  <c r="BE153" i="5"/>
  <c r="BE159" i="5"/>
  <c r="BE165" i="5"/>
  <c r="J93" i="6"/>
  <c r="E111" i="6"/>
  <c r="F119" i="6"/>
  <c r="BE132" i="6"/>
  <c r="BE134" i="6"/>
  <c r="BE141" i="6"/>
  <c r="BE144" i="6"/>
  <c r="BE152" i="6"/>
  <c r="BE162" i="6"/>
  <c r="BE164" i="6"/>
  <c r="BE175" i="6"/>
  <c r="BE189" i="6"/>
  <c r="BE190" i="6"/>
  <c r="E85" i="2"/>
  <c r="F93" i="2"/>
  <c r="F94" i="2"/>
  <c r="BE126" i="2"/>
  <c r="BE128" i="2"/>
  <c r="BE133" i="2"/>
  <c r="BE134" i="2"/>
  <c r="BE138" i="2"/>
  <c r="BE140" i="2"/>
  <c r="BE153" i="2"/>
  <c r="BE156" i="2"/>
  <c r="F94" i="3"/>
  <c r="J117" i="3"/>
  <c r="BE126" i="3"/>
  <c r="BE129" i="3"/>
  <c r="BE130" i="3"/>
  <c r="BE140" i="3"/>
  <c r="BE144" i="3"/>
  <c r="J91" i="4"/>
  <c r="J93" i="4"/>
  <c r="E111" i="4"/>
  <c r="BE126" i="4"/>
  <c r="BE135" i="4"/>
  <c r="BE136" i="4"/>
  <c r="BE143" i="4"/>
  <c r="BE136" i="5"/>
  <c r="BE138" i="5"/>
  <c r="BE139" i="5"/>
  <c r="BE141" i="5"/>
  <c r="BE144" i="5"/>
  <c r="BE147" i="5"/>
  <c r="BE154" i="5"/>
  <c r="BE157" i="5"/>
  <c r="F94" i="6"/>
  <c r="J120" i="6"/>
  <c r="BE135" i="6"/>
  <c r="BE139" i="6"/>
  <c r="BE142" i="6"/>
  <c r="BE145" i="6"/>
  <c r="BE149" i="6"/>
  <c r="BE151" i="6"/>
  <c r="BE153" i="6"/>
  <c r="BE157" i="6"/>
  <c r="BE179" i="6"/>
  <c r="E85" i="7"/>
  <c r="J89" i="7"/>
  <c r="J91" i="7"/>
  <c r="F115" i="7"/>
  <c r="F116" i="7"/>
  <c r="J91" i="2"/>
  <c r="BE127" i="2"/>
  <c r="BE130" i="2"/>
  <c r="BE131" i="2"/>
  <c r="BE137" i="2"/>
  <c r="BE141" i="2"/>
  <c r="BE142" i="2"/>
  <c r="BE146" i="2"/>
  <c r="BE147" i="2"/>
  <c r="BE158" i="2"/>
  <c r="BE170" i="2"/>
  <c r="BE175" i="2"/>
  <c r="BE176" i="2"/>
  <c r="J93" i="3"/>
  <c r="BE127" i="3"/>
  <c r="BE136" i="3"/>
  <c r="BE134" i="4"/>
  <c r="BE137" i="4"/>
  <c r="E85" i="5"/>
  <c r="F93" i="5"/>
  <c r="J119" i="5"/>
  <c r="BE131" i="5"/>
  <c r="BE146" i="5"/>
  <c r="BE149" i="5"/>
  <c r="BE150" i="5"/>
  <c r="BE152" i="5"/>
  <c r="BE171" i="5"/>
  <c r="BE186" i="5"/>
  <c r="J91" i="6"/>
  <c r="BE126" i="6"/>
  <c r="BE143" i="6"/>
  <c r="BE146" i="6"/>
  <c r="BE148" i="6"/>
  <c r="BE154" i="6"/>
  <c r="BE155" i="6"/>
  <c r="BE158" i="6"/>
  <c r="BE159" i="6"/>
  <c r="BE160" i="6"/>
  <c r="BE169" i="6"/>
  <c r="BE185" i="6"/>
  <c r="J92" i="7"/>
  <c r="BE122" i="7"/>
  <c r="BE138" i="4"/>
  <c r="BE141" i="4"/>
  <c r="BE149" i="4"/>
  <c r="BE151" i="4"/>
  <c r="BE155" i="4"/>
  <c r="BE126" i="5"/>
  <c r="BE140" i="5"/>
  <c r="BE142" i="5"/>
  <c r="BE143" i="5"/>
  <c r="BE145" i="5"/>
  <c r="BE148" i="5"/>
  <c r="BE155" i="5"/>
  <c r="BE175" i="5"/>
  <c r="BE181" i="5"/>
  <c r="BE185" i="5"/>
  <c r="BE129" i="6"/>
  <c r="BE140" i="6"/>
  <c r="BE147" i="6"/>
  <c r="BE150" i="6"/>
  <c r="BE124" i="7"/>
  <c r="BK121" i="7"/>
  <c r="J121" i="7"/>
  <c r="J98" i="7"/>
  <c r="BK123" i="7"/>
  <c r="J123" i="7" s="1"/>
  <c r="J99" i="7" s="1"/>
  <c r="F36" i="2"/>
  <c r="BA96" i="1" s="1"/>
  <c r="F37" i="4"/>
  <c r="BB98" i="1"/>
  <c r="J36" i="2"/>
  <c r="AW96" i="1" s="1"/>
  <c r="F38" i="2"/>
  <c r="BC96" i="1"/>
  <c r="J36" i="6"/>
  <c r="AW101" i="1" s="1"/>
  <c r="F39" i="4"/>
  <c r="BD98" i="1"/>
  <c r="F35" i="7"/>
  <c r="BB102" i="1" s="1"/>
  <c r="F36" i="7"/>
  <c r="BC102" i="1"/>
  <c r="F34" i="7"/>
  <c r="BA102" i="1" s="1"/>
  <c r="F39" i="2"/>
  <c r="BD96" i="1"/>
  <c r="F39" i="3"/>
  <c r="BD97" i="1" s="1"/>
  <c r="F36" i="4"/>
  <c r="BA98" i="1"/>
  <c r="J36" i="5"/>
  <c r="AW100" i="1" s="1"/>
  <c r="F36" i="3"/>
  <c r="BA97" i="1"/>
  <c r="F38" i="3"/>
  <c r="BC97" i="1" s="1"/>
  <c r="F38" i="5"/>
  <c r="BC100" i="1"/>
  <c r="J36" i="3"/>
  <c r="AW97" i="1" s="1"/>
  <c r="J36" i="4"/>
  <c r="AW98" i="1"/>
  <c r="F39" i="6"/>
  <c r="BD101" i="1" s="1"/>
  <c r="F37" i="2"/>
  <c r="BB96" i="1"/>
  <c r="F39" i="5"/>
  <c r="BD100" i="1" s="1"/>
  <c r="F37" i="7"/>
  <c r="BD102" i="1" s="1"/>
  <c r="F37" i="3"/>
  <c r="BB97" i="1" s="1"/>
  <c r="F37" i="5"/>
  <c r="BB100" i="1"/>
  <c r="F36" i="5"/>
  <c r="BA100" i="1" s="1"/>
  <c r="J34" i="7"/>
  <c r="AW102" i="1"/>
  <c r="F37" i="6"/>
  <c r="BB101" i="1" s="1"/>
  <c r="F38" i="4"/>
  <c r="BC98" i="1"/>
  <c r="F36" i="6"/>
  <c r="BA101" i="1" s="1"/>
  <c r="F38" i="6"/>
  <c r="BC101" i="1"/>
  <c r="AS94" i="1"/>
  <c r="P123" i="6" l="1"/>
  <c r="AU101" i="1"/>
  <c r="P123" i="5"/>
  <c r="AU100" i="1"/>
  <c r="P123" i="2"/>
  <c r="AU96" i="1"/>
  <c r="P123" i="4"/>
  <c r="AU98" i="1"/>
  <c r="R123" i="2"/>
  <c r="T123" i="4"/>
  <c r="T123" i="2"/>
  <c r="P123" i="3"/>
  <c r="AU97" i="1" s="1"/>
  <c r="J125" i="5"/>
  <c r="J100" i="5"/>
  <c r="J125" i="2"/>
  <c r="J100" i="2" s="1"/>
  <c r="BK124" i="3"/>
  <c r="BK123" i="3"/>
  <c r="J123" i="3"/>
  <c r="J98" i="3" s="1"/>
  <c r="BK124" i="4"/>
  <c r="J124" i="4"/>
  <c r="J99" i="4"/>
  <c r="BK123" i="2"/>
  <c r="J123" i="2"/>
  <c r="J98" i="2"/>
  <c r="BK123" i="5"/>
  <c r="J123" i="5" s="1"/>
  <c r="J32" i="5" s="1"/>
  <c r="AG100" i="1" s="1"/>
  <c r="BK124" i="6"/>
  <c r="J124" i="6"/>
  <c r="J99" i="6"/>
  <c r="BK120" i="7"/>
  <c r="J120" i="7" s="1"/>
  <c r="J97" i="7" s="1"/>
  <c r="BB95" i="1"/>
  <c r="AX95" i="1" s="1"/>
  <c r="J35" i="4"/>
  <c r="AV98" i="1"/>
  <c r="AT98" i="1"/>
  <c r="BB99" i="1"/>
  <c r="AX99" i="1"/>
  <c r="BD99" i="1"/>
  <c r="J35" i="2"/>
  <c r="AV96" i="1" s="1"/>
  <c r="AT96" i="1" s="1"/>
  <c r="F35" i="6"/>
  <c r="AZ101" i="1"/>
  <c r="BA99" i="1"/>
  <c r="AW99" i="1"/>
  <c r="J35" i="5"/>
  <c r="AV100" i="1"/>
  <c r="AT100" i="1" s="1"/>
  <c r="F35" i="4"/>
  <c r="AZ98" i="1"/>
  <c r="J33" i="7"/>
  <c r="AV102" i="1" s="1"/>
  <c r="AT102" i="1" s="1"/>
  <c r="F33" i="7"/>
  <c r="AZ102" i="1" s="1"/>
  <c r="J35" i="3"/>
  <c r="AV97" i="1" s="1"/>
  <c r="AT97" i="1" s="1"/>
  <c r="BC95" i="1"/>
  <c r="AY95" i="1"/>
  <c r="F35" i="3"/>
  <c r="AZ97" i="1"/>
  <c r="J35" i="6"/>
  <c r="AV101" i="1"/>
  <c r="AT101" i="1" s="1"/>
  <c r="BC99" i="1"/>
  <c r="AY99" i="1"/>
  <c r="BA95" i="1"/>
  <c r="AW95" i="1" s="1"/>
  <c r="BD95" i="1"/>
  <c r="BD94" i="1"/>
  <c r="W33" i="1" s="1"/>
  <c r="F35" i="2"/>
  <c r="AZ96" i="1"/>
  <c r="F35" i="5"/>
  <c r="AZ100" i="1"/>
  <c r="AN100" i="1" l="1"/>
  <c r="J41" i="5"/>
  <c r="J124" i="3"/>
  <c r="J99" i="3"/>
  <c r="BK123" i="4"/>
  <c r="J123" i="4"/>
  <c r="J98" i="4"/>
  <c r="J98" i="5"/>
  <c r="BK123" i="6"/>
  <c r="J123" i="6"/>
  <c r="J98" i="6"/>
  <c r="BK119" i="7"/>
  <c r="J119" i="7" s="1"/>
  <c r="J96" i="7" s="1"/>
  <c r="AZ95" i="1"/>
  <c r="AU99" i="1"/>
  <c r="AU94" i="1" s="1"/>
  <c r="AU95" i="1"/>
  <c r="BA94" i="1"/>
  <c r="W30" i="1" s="1"/>
  <c r="BC94" i="1"/>
  <c r="AY94" i="1" s="1"/>
  <c r="BB94" i="1"/>
  <c r="W31" i="1"/>
  <c r="J32" i="2"/>
  <c r="AG96" i="1"/>
  <c r="AN96" i="1"/>
  <c r="AZ99" i="1"/>
  <c r="AV99" i="1" s="1"/>
  <c r="AT99" i="1" s="1"/>
  <c r="J32" i="3"/>
  <c r="AG97" i="1"/>
  <c r="AN97" i="1" s="1"/>
  <c r="J41" i="2" l="1"/>
  <c r="J41" i="3"/>
  <c r="AZ94" i="1"/>
  <c r="W29" i="1" s="1"/>
  <c r="AX94" i="1"/>
  <c r="AV95" i="1"/>
  <c r="AT95" i="1"/>
  <c r="J32" i="4"/>
  <c r="AG98" i="1" s="1"/>
  <c r="AN98" i="1" s="1"/>
  <c r="AW94" i="1"/>
  <c r="AK30" i="1"/>
  <c r="W32" i="1"/>
  <c r="J32" i="6"/>
  <c r="AG101" i="1"/>
  <c r="AN101" i="1"/>
  <c r="J30" i="7"/>
  <c r="AG102" i="1"/>
  <c r="AN102" i="1" s="1"/>
  <c r="J41" i="4" l="1"/>
  <c r="J39" i="7"/>
  <c r="J41" i="6"/>
  <c r="AV94" i="1"/>
  <c r="AK29" i="1" s="1"/>
  <c r="AG99" i="1"/>
  <c r="AN99" i="1"/>
  <c r="AG95" i="1"/>
  <c r="AN95" i="1" s="1"/>
  <c r="AG94" i="1" l="1"/>
  <c r="AT94" i="1"/>
  <c r="AN94" i="1" l="1"/>
  <c r="AK26" i="1"/>
  <c r="AK35" i="1" s="1"/>
</calcChain>
</file>

<file path=xl/sharedStrings.xml><?xml version="1.0" encoding="utf-8"?>
<sst xmlns="http://schemas.openxmlformats.org/spreadsheetml/2006/main" count="3842" uniqueCount="472">
  <si>
    <t>Export Komplet</t>
  </si>
  <si>
    <t/>
  </si>
  <si>
    <t>2.0</t>
  </si>
  <si>
    <t>ZAMOK</t>
  </si>
  <si>
    <t>False</t>
  </si>
  <si>
    <t>{ba9fafb4-028e-4296-b9b6-0e760b7032f7}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</si>
  <si>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</si>
  <si>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</si>
  <si>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</si>
  <si>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</si>
  <si>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</si>
  <si>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</si>
  <si>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</si>
  <si>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</si>
  <si>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2020-12-1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</si>
  <si>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</si>
  <si>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</si>
  <si>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pražců v úseku Pohled – Havl. Brod KR bez materiálu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</si>
  <si>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</si>
  <si>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</si>
  <si>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</si>
  <si>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</si>
  <si>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</si>
  <si>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</si>
  <si>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</si>
  <si>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</si>
  <si>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</si>
  <si>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</si>
  <si>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</si>
  <si>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</si>
  <si>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</si>
  <si>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</si>
  <si>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</si>
  <si>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</si>
  <si>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</si>
  <si>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</si>
  <si>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</si>
  <si>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</si>
  <si>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</si>
  <si>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</si>
  <si>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</si>
  <si>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</si>
  <si>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</si>
  <si>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</si>
  <si>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</si>
  <si>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</si>
  <si>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</si>
  <si>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</si>
  <si>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</si>
  <si>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</si>
  <si>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</si>
  <si>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</si>
  <si>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</si>
  <si>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</si>
  <si>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</si>
  <si>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</si>
  <si>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</si>
  <si>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</si>
  <si>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</si>
  <si>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</si>
  <si>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</si>
  <si>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</si>
  <si>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</si>
  <si>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</si>
  <si>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</si>
  <si>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</si>
  <si>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</si>
  <si>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</si>
  <si>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</si>
  <si>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</si>
  <si>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</si>
  <si>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</si>
  <si>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</si>
  <si>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</si>
  <si>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</si>
  <si>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</si>
  <si>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</si>
  <si>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Opravné práce v mezistaničních úsecích</t>
  </si>
  <si>
    <t>STA</t>
  </si>
  <si>
    <t>1</t>
  </si>
  <si>
    <t>{ed5304bd-2fba-487a-92ac-18b07a189f9e}</t>
  </si>
  <si>
    <t>2</t>
  </si>
  <si>
    <t>/</t>
  </si>
  <si>
    <t>SO 01.1</t>
  </si>
  <si>
    <t>Souvislá výměna pražců</t>
  </si>
  <si>
    <t>Soupis</t>
  </si>
  <si>
    <t>{70a88c70-3e0e-47ea-89a1-0803458e4201}</t>
  </si>
  <si>
    <t>SO 01.2</t>
  </si>
  <si>
    <t>Ojedinělá výměna pražců</t>
  </si>
  <si>
    <t>{6d2a2311-9856-4041-bca4-febde4f95875}</t>
  </si>
  <si>
    <t>SO 01.3</t>
  </si>
  <si>
    <t>Výměna kolejnic</t>
  </si>
  <si>
    <t>{724e11c2-68d1-432b-b623-2b612f48ed00}</t>
  </si>
  <si>
    <t>SO 02</t>
  </si>
  <si>
    <t>Opravné práce v ŽST</t>
  </si>
  <si>
    <t>{b459f2f1-59ae-4f3b-a674-dc39c54f5968}</t>
  </si>
  <si>
    <t>SO 02.1</t>
  </si>
  <si>
    <t>ŽST. Pohled</t>
  </si>
  <si>
    <t>{541aaccc-dc04-4e1f-994a-44d3de48fbcf}</t>
  </si>
  <si>
    <t>SO 02.2</t>
  </si>
  <si>
    <t>ŽST. Přibyslav</t>
  </si>
  <si>
    <t>{cb74b7ae-fd00-47e4-b111-11f4fa7afaf6}</t>
  </si>
  <si>
    <t>SO 03</t>
  </si>
  <si>
    <t>VRN</t>
  </si>
  <si>
    <t>{ae5637cb-6520-4ba2-88f9-384e5b35a0bb}</t>
  </si>
  <si>
    <t>KRYCÍ LIST SOUPISU PRACÍ</t>
  </si>
  <si>
    <t>Objekt:</t>
  </si>
  <si>
    <t>SO 01 - Opravné práce v mezistaničních úsecích</t>
  </si>
  <si>
    <t>Soupis:</t>
  </si>
  <si>
    <t>SO 01.1 - Souvislá výměna pražců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</si>
  <si>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</si>
  <si>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</si>
  <si>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</si>
  <si>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</si>
  <si>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</si>
  <si>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</si>
  <si>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</si>
  <si>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</si>
  <si>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</si>
  <si>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</si>
  <si>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</si>
  <si>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</si>
  <si>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</si>
  <si>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</si>
  <si>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</si>
  <si>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</si>
  <si>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</si>
  <si>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</si>
  <si>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</si>
  <si>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</si>
  <si>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</si>
  <si>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</si>
  <si>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</si>
  <si>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</si>
  <si>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</si>
  <si>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</si>
  <si>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</si>
  <si>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5906105010</t>
  </si>
  <si>
    <t>Demontáž pražce dřevěný</t>
  </si>
  <si>
    <t>kus</t>
  </si>
  <si>
    <t>Sborník UOŽI 01 2020</t>
  </si>
  <si>
    <t>4</t>
  </si>
  <si>
    <t>-1911281124</t>
  </si>
  <si>
    <t>5906020120</t>
  </si>
  <si>
    <t>Souvislá výměna pražců v KL otevřeném i zapuštěném pražce betonové příčné vystrojené</t>
  </si>
  <si>
    <t>395654294</t>
  </si>
  <si>
    <t>3</t>
  </si>
  <si>
    <t>5906055020</t>
  </si>
  <si>
    <t>Příplatek za současnou výměnu pražce s podkladnicovým upevněním a kompletů a pryžových podložek</t>
  </si>
  <si>
    <t>-2093990411</t>
  </si>
  <si>
    <t>M</t>
  </si>
  <si>
    <t>5957134055</t>
  </si>
  <si>
    <t>Lepený izolovaný styk tv. S49 s tepelně zpracovanou hlavou délky 4,50 m</t>
  </si>
  <si>
    <t>128</t>
  </si>
  <si>
    <t>1033601011</t>
  </si>
  <si>
    <t>5907010095</t>
  </si>
  <si>
    <t>Výměna LISŮ tv. S49 rozdělení "e"</t>
  </si>
  <si>
    <t>m</t>
  </si>
  <si>
    <t>620167133</t>
  </si>
  <si>
    <t>6</t>
  </si>
  <si>
    <t>5955101000</t>
  </si>
  <si>
    <t>Kamenivo drcené štěrk frakce 31,5/63 třídy BI</t>
  </si>
  <si>
    <t>t</t>
  </si>
  <si>
    <t>8</t>
  </si>
  <si>
    <t>-1700410013</t>
  </si>
  <si>
    <t>VV</t>
  </si>
  <si>
    <t>416,666666666667*1,8 'Přepočtené koeficientem množství</t>
  </si>
  <si>
    <t>7</t>
  </si>
  <si>
    <t>5905105030</t>
  </si>
  <si>
    <t>Doplnění KL kamenivem souvisle strojně v koleji</t>
  </si>
  <si>
    <t>m3</t>
  </si>
  <si>
    <t>750112208</t>
  </si>
  <si>
    <t>5905110010</t>
  </si>
  <si>
    <t>Snížení KL pod patou kolejnice v koleji</t>
  </si>
  <si>
    <t>km</t>
  </si>
  <si>
    <t>-1987992238</t>
  </si>
  <si>
    <t>9</t>
  </si>
  <si>
    <t>5958158005</t>
  </si>
  <si>
    <t>Podložka pryžová pod patu kolejnice S49  183/126/6</t>
  </si>
  <si>
    <t>2051404356</t>
  </si>
  <si>
    <t>10</t>
  </si>
  <si>
    <t>5958128010</t>
  </si>
  <si>
    <t>Komplety ŽS 4 (šroub RS 1, matice M 24, podložka Fe6, svěrka ŽS4)</t>
  </si>
  <si>
    <t>299211949</t>
  </si>
  <si>
    <t>11</t>
  </si>
  <si>
    <t>5909031020</t>
  </si>
  <si>
    <t>Úprava GPK koleje směrové a výškové uspořádání pražce betonové</t>
  </si>
  <si>
    <t>-923781295</t>
  </si>
  <si>
    <t>12</t>
  </si>
  <si>
    <t>5910020130</t>
  </si>
  <si>
    <t>Svařování kolejnic termitem plný předehřev standardní spára svar jednotlivý tv. S49</t>
  </si>
  <si>
    <t>svar</t>
  </si>
  <si>
    <t>-747713620</t>
  </si>
  <si>
    <t>13</t>
  </si>
  <si>
    <t>5907050120</t>
  </si>
  <si>
    <t>Dělení kolejnic kyslíkem tv. S49</t>
  </si>
  <si>
    <t>326755320</t>
  </si>
  <si>
    <t>14</t>
  </si>
  <si>
    <t>5910035030</t>
  </si>
  <si>
    <t>Dosažení dovolené upínací teploty v BK prodloužením kolejnicového pásu v koleji tv. S49</t>
  </si>
  <si>
    <t>-1803011745</t>
  </si>
  <si>
    <t>5910040040</t>
  </si>
  <si>
    <t>Umožnění volné dilatace kolejnice demontáž upevňovadel bez osazení kluzných podložek rozdělení pražců "e"</t>
  </si>
  <si>
    <t>-842256979</t>
  </si>
  <si>
    <t>16</t>
  </si>
  <si>
    <t>5910040140</t>
  </si>
  <si>
    <t>Umožnění volné dilatace kolejnice montáž upevňovadel bez odstranění kluzných podložek rozdělení pražců "e"</t>
  </si>
  <si>
    <t>73077778</t>
  </si>
  <si>
    <t>OST</t>
  </si>
  <si>
    <t>Ostatní</t>
  </si>
  <si>
    <t>17</t>
  </si>
  <si>
    <t>7592005120</t>
  </si>
  <si>
    <t>Montáž informačního bodu MIB 6</t>
  </si>
  <si>
    <t>233764326</t>
  </si>
  <si>
    <t>18</t>
  </si>
  <si>
    <t>7592007120</t>
  </si>
  <si>
    <t>Demontáž informačního bodu MIB 6</t>
  </si>
  <si>
    <t>512</t>
  </si>
  <si>
    <t>-224528144</t>
  </si>
  <si>
    <t>19</t>
  </si>
  <si>
    <t>7592030045</t>
  </si>
  <si>
    <t>Balízy a magnetické informační body Souprava upevňovací SB-5(6) (CV729125004)</t>
  </si>
  <si>
    <t>-1293911101</t>
  </si>
  <si>
    <t>20</t>
  </si>
  <si>
    <t>9902300500</t>
  </si>
  <si>
    <t>Doprava jednosměrná (např. nakupovaného materiálu) mechanizací o nosnosti přes 3,5 t sypanin (kameniva, písku, suti, dlažebních kostek, atd.) do 60 km</t>
  </si>
  <si>
    <t>275205412</t>
  </si>
  <si>
    <t xml:space="preserve">0,240"podložka pod patu kolejnice" </t>
  </si>
  <si>
    <t xml:space="preserve">0,00016*1336 "PE podložky pod podkladnici" </t>
  </si>
  <si>
    <t>Součet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</si>
  <si>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</si>
  <si>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</si>
  <si>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490419381</t>
  </si>
  <si>
    <t>597*0,08"Dřevené pražce svoz</t>
  </si>
  <si>
    <t>22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</si>
  <si>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</si>
  <si>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</si>
  <si>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651384832</t>
  </si>
  <si>
    <t>0,538" LISy</t>
  </si>
  <si>
    <t>23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</si>
  <si>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</si>
  <si>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</si>
  <si>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224485493</t>
  </si>
  <si>
    <t>678*0,290" Doprava pražců z Ostrova nad Oslavou</t>
  </si>
  <si>
    <t>24</t>
  </si>
  <si>
    <t>9902900200</t>
  </si>
  <si>
    <t>Naložení objemnějšího kusového materiálu, vybouraných hmot</t>
  </si>
  <si>
    <t>-39382596</t>
  </si>
  <si>
    <t>678*0,290" naložení pražců SB6</t>
  </si>
  <si>
    <t>25</t>
  </si>
  <si>
    <t>9902300100</t>
  </si>
  <si>
    <t>Doprava jednosměrná (např. nakupovaného materiálu) mechanizací o nosnosti přes 3,5 t sypanin (kameniva, písku, suti, dlažebních kostek, atd.) do 10 km</t>
  </si>
  <si>
    <t>1688259581</t>
  </si>
  <si>
    <t>750"kamenivo</t>
  </si>
  <si>
    <t>26</t>
  </si>
  <si>
    <t>9902900100</t>
  </si>
  <si>
    <t>Naložení sypanin, drobného kusového materiálu, suti</t>
  </si>
  <si>
    <t>1248204466</t>
  </si>
  <si>
    <t>3,287" komplety ŽS4</t>
  </si>
  <si>
    <t>0,240*2" Pryž. podložka pod patu kolejnice</t>
  </si>
  <si>
    <t xml:space="preserve">0,00016*1336 *2"PE podložky pod podkladnici" </t>
  </si>
  <si>
    <t>27</t>
  </si>
  <si>
    <t>9902300300</t>
  </si>
  <si>
    <t>Doprava jednosměrná (např. nakupovaného materiálu) mechanizací o nosnosti přes 3,5 t sypanin (kameniva, písku, suti, dlažebních kostek, atd.) do 30 km</t>
  </si>
  <si>
    <t>-84630143</t>
  </si>
  <si>
    <t>3,339" komplety ŽS4</t>
  </si>
  <si>
    <t>0,244" pryž. podložka pod patu kolejnice</t>
  </si>
  <si>
    <t>3,339" komplety ŽS3 na skládku</t>
  </si>
  <si>
    <t>28</t>
  </si>
  <si>
    <t>9903200200</t>
  </si>
  <si>
    <t>Přeprava mechanizace na místo prováděných prací o hmotnosti přes 12 t do 200 km</t>
  </si>
  <si>
    <t>1251206807</t>
  </si>
  <si>
    <t>29</t>
  </si>
  <si>
    <t>9909000400</t>
  </si>
  <si>
    <t>Poplatek za likvidaci plastových součástí</t>
  </si>
  <si>
    <t>1192378690</t>
  </si>
  <si>
    <t>SO 01.2 - Ojedinělá výměna pražců</t>
  </si>
  <si>
    <t>5906010125</t>
  </si>
  <si>
    <t>Ruční výměna pražce v KL zapuštěném pražec betonový příčný vystrojený</t>
  </si>
  <si>
    <t>-44532592</t>
  </si>
  <si>
    <t>5906055040</t>
  </si>
  <si>
    <t>Příplatek za současnou výměnu pražce s podkladnicovým upevněním a pryžových podložek</t>
  </si>
  <si>
    <t>1464740159</t>
  </si>
  <si>
    <t>5999005010</t>
  </si>
  <si>
    <t>Třídění spojovacích a upevňovacích součástí</t>
  </si>
  <si>
    <t>-1248742013</t>
  </si>
  <si>
    <t>-978941329</t>
  </si>
  <si>
    <t xml:space="preserve"> 0,085 "podložka pod patu kolejnice k likvidaci"</t>
  </si>
  <si>
    <t xml:space="preserve">0,00016*472 "podložky pod podkladnici k likvidaci"  </t>
  </si>
  <si>
    <t>-1730335208</t>
  </si>
  <si>
    <t>236*0,08"Dřevené pražce na skládku"</t>
  </si>
  <si>
    <t>1237928939</t>
  </si>
  <si>
    <t>236*0,290" Doprava pražců z Ostrova nad Oslavou</t>
  </si>
  <si>
    <t>-169067392</t>
  </si>
  <si>
    <t xml:space="preserve"> 0,085 *2"podložka pod patu kolejnice"</t>
  </si>
  <si>
    <t xml:space="preserve">0,00016*472*2 "podložky pod podkladnici" </t>
  </si>
  <si>
    <t>68,440"naložení pražců SB6</t>
  </si>
  <si>
    <t xml:space="preserve"> 0,085 "podložka pod patu kolejnice"</t>
  </si>
  <si>
    <t xml:space="preserve">0,00016*472 "podložky pod podkladnici" </t>
  </si>
  <si>
    <t>SO 01.3 - Výměna kolejnic</t>
  </si>
  <si>
    <t>5907025497</t>
  </si>
  <si>
    <t>Výměna kolejnicových pásů současně s výměnou pryžové podložky tv. S49 rozdělení "e"</t>
  </si>
  <si>
    <t>-948435692</t>
  </si>
  <si>
    <t>433" km 109,105 - 109,538</t>
  </si>
  <si>
    <t>450" km 114,015 - 114,465</t>
  </si>
  <si>
    <t>75" km 114,580 - 114,655</t>
  </si>
  <si>
    <t>105" km 104,975 - 105,080</t>
  </si>
  <si>
    <t>275" km 114,525 - 114,800</t>
  </si>
  <si>
    <t>-1909554659</t>
  </si>
  <si>
    <t>5907050020</t>
  </si>
  <si>
    <t>Dělení kolejnic řezáním nebo rozbroušením tv. S49</t>
  </si>
  <si>
    <t>2140857197</t>
  </si>
  <si>
    <t>-1195949269</t>
  </si>
  <si>
    <t>1835345686</t>
  </si>
  <si>
    <t>1291913148</t>
  </si>
  <si>
    <t>-1401584051</t>
  </si>
  <si>
    <t>-1884364923</t>
  </si>
  <si>
    <t>-1293324061</t>
  </si>
  <si>
    <t>0,443" pryž. podložka pod patu kolejnice nová</t>
  </si>
  <si>
    <t>167591164</t>
  </si>
  <si>
    <t xml:space="preserve">0,443"podložka pod patu kolejnice na likvidaci" </t>
  </si>
  <si>
    <t>-1388969138</t>
  </si>
  <si>
    <t>39,512" doprava nových kolejnic ze ŽST. Pohled</t>
  </si>
  <si>
    <t>66,084" svoz užitých kolejnic do ŽST. Pohled</t>
  </si>
  <si>
    <t>-1832503436</t>
  </si>
  <si>
    <t>0,443" Pryž. podložka pod patu kolejnice</t>
  </si>
  <si>
    <t>52930457</t>
  </si>
  <si>
    <t>39,512" Návoz kolejnic</t>
  </si>
  <si>
    <t>-2143372981</t>
  </si>
  <si>
    <t xml:space="preserve">0,443"podložka pod patu kolejnice" </t>
  </si>
  <si>
    <t>SO 02 - Opravné práce v ŽST</t>
  </si>
  <si>
    <t>SO 02.1 - ŽST. Pohled</t>
  </si>
  <si>
    <t>5905023030</t>
  </si>
  <si>
    <t>Úprava povrchu stezky rozprostřením štěrkodrtě přes 5 do 10 cm</t>
  </si>
  <si>
    <t>m2</t>
  </si>
  <si>
    <t>590659690</t>
  </si>
  <si>
    <t>442,7*1</t>
  </si>
  <si>
    <t>5905025110</t>
  </si>
  <si>
    <t>Doplnění stezky štěrkodrtí souvislé</t>
  </si>
  <si>
    <t>-100815121</t>
  </si>
  <si>
    <t>442,7*0,07</t>
  </si>
  <si>
    <t>5955101030</t>
  </si>
  <si>
    <t>Kamenivo drcené drť frakce 8/16</t>
  </si>
  <si>
    <t>-369010571</t>
  </si>
  <si>
    <t>30,989*1,8</t>
  </si>
  <si>
    <t>-1375554494</t>
  </si>
  <si>
    <t>536 " pro středové části výhybek</t>
  </si>
  <si>
    <t>5958134080</t>
  </si>
  <si>
    <t>Součásti upevňovací vrtule R2 (160)</t>
  </si>
  <si>
    <t>788299278</t>
  </si>
  <si>
    <t>5958134075</t>
  </si>
  <si>
    <t>Součásti upevňovací vrtule R1(145)</t>
  </si>
  <si>
    <t>-760009713</t>
  </si>
  <si>
    <t>5958134040</t>
  </si>
  <si>
    <t>Součásti upevňovací kroužek pružný dvojitý Fe 6</t>
  </si>
  <si>
    <t>1004772400</t>
  </si>
  <si>
    <t>5906015030</t>
  </si>
  <si>
    <t>Výměna pražce malou těžící mechanizací v KL otevřeném i zapuštěném pražec dřevěný výhybkový délky do 3 m</t>
  </si>
  <si>
    <t>-1333543670</t>
  </si>
  <si>
    <t>5906015040</t>
  </si>
  <si>
    <t>Výměna pražce malou těžící mechanizací v KL otevřeném i zapuštěném pražec dřevěný výhybkový délky přes 3 do 4 m</t>
  </si>
  <si>
    <t>-154223204</t>
  </si>
  <si>
    <t>5906015050</t>
  </si>
  <si>
    <t>Výměna pražce malou těžící mechanizací v KL otevřeném i zapuštěném pražec dřevěný výhybkový délky přes 4 do 5 m</t>
  </si>
  <si>
    <t>1152130715</t>
  </si>
  <si>
    <t>5906045020</t>
  </si>
  <si>
    <t>Příplatek za překážku po obou stranách koleje</t>
  </si>
  <si>
    <t>-2137142985</t>
  </si>
  <si>
    <t>-1539415916</t>
  </si>
  <si>
    <t>5906080015</t>
  </si>
  <si>
    <t>Vystrojení pražce dřevěného s podkladnicovým upevněním čtyři vrtule</t>
  </si>
  <si>
    <t>úl.pl.</t>
  </si>
  <si>
    <t>2008469971</t>
  </si>
  <si>
    <t>880132025</t>
  </si>
  <si>
    <t>1226856956</t>
  </si>
  <si>
    <t>84556839</t>
  </si>
  <si>
    <t>1985398920</t>
  </si>
  <si>
    <t>-1922219274</t>
  </si>
  <si>
    <t>5909041010</t>
  </si>
  <si>
    <t>Úprava GPK výhybky směrové a výškové uspořádání pražce dřevěné nebo ocelové</t>
  </si>
  <si>
    <t>1331983631</t>
  </si>
  <si>
    <t>698,108 " součet rozvinutých délek v.č.1,2,3,4,5,6,7,8,10,11,12,13,14,15,16,17</t>
  </si>
  <si>
    <t>5999005020</t>
  </si>
  <si>
    <t>Třídění pražců a kolejnicových podpor</t>
  </si>
  <si>
    <t>858330991</t>
  </si>
  <si>
    <t>5958173000</t>
  </si>
  <si>
    <t>Polyetylenové pásy v kotoučích</t>
  </si>
  <si>
    <t>140287346</t>
  </si>
  <si>
    <t>5910090120</t>
  </si>
  <si>
    <t>Navaření srdcovky jednoduché montované z kolejnic úhel odbočení 3,5°-4,9° (1:11 až 1:14) hloubky přes 10 do 20 mm</t>
  </si>
  <si>
    <t>1818652144</t>
  </si>
  <si>
    <t>5910090060</t>
  </si>
  <si>
    <t>Navaření srdcovky jednoduché montované z kolejnic úhel odbočení 5°-7,9° (1:7,5 až 1:9) hloubky přes 10 do 20 mm</t>
  </si>
  <si>
    <t>-1967097333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</si>
  <si>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</si>
  <si>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</si>
  <si>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-370320047</t>
  </si>
  <si>
    <t>44,981" Návoz nových výh.  pražců + svoz užitých výh. pražců na skládku</t>
  </si>
  <si>
    <t>851636084</t>
  </si>
  <si>
    <t>400" kamenivo pro KL</t>
  </si>
  <si>
    <t>55,780" kamenivo pro stezky</t>
  </si>
  <si>
    <t>"dvojité kroužky šrot"0,193</t>
  </si>
  <si>
    <t>"Vrtule šrot" 1,115+1,163</t>
  </si>
  <si>
    <t>895641348</t>
  </si>
  <si>
    <t>"Pryž. podložky nové"0,096</t>
  </si>
  <si>
    <t>"PE Pásy nové" 0,060</t>
  </si>
  <si>
    <t>"kroužky nové"0,193</t>
  </si>
  <si>
    <t>"Vrtule nové" 1,115+1,163</t>
  </si>
  <si>
    <t>1091656488</t>
  </si>
  <si>
    <t>"Pryž. podložky"0,096</t>
  </si>
  <si>
    <t>"PE Pásy" 0,060</t>
  </si>
  <si>
    <t>-695725489</t>
  </si>
  <si>
    <t>"kroužky"0,193</t>
  </si>
  <si>
    <t>"Vrtule" 1,115+1,163</t>
  </si>
  <si>
    <t>-163200560</t>
  </si>
  <si>
    <t>44,981" návoz nových pražců</t>
  </si>
  <si>
    <t>44,981" svoz vyjmutých pražců</t>
  </si>
  <si>
    <t>30</t>
  </si>
  <si>
    <t>-280565578</t>
  </si>
  <si>
    <t>31</t>
  </si>
  <si>
    <t>1787328353</t>
  </si>
  <si>
    <t>SO 02.2 - ŽST. Přibyslav</t>
  </si>
  <si>
    <t>229,338*1</t>
  </si>
  <si>
    <t>229,338*0,07</t>
  </si>
  <si>
    <t>16,054*1,8</t>
  </si>
  <si>
    <t>859326757</t>
  </si>
  <si>
    <t>1361593654</t>
  </si>
  <si>
    <t>272 " pro středové části výhybek</t>
  </si>
  <si>
    <t>374" pro betonové pražce</t>
  </si>
  <si>
    <t>5906015120</t>
  </si>
  <si>
    <t>Výměna pražce malou těžící mechanizací v KL otevřeném i zapuštěném pražec betonový příčný vystrojený</t>
  </si>
  <si>
    <t>1353778360</t>
  </si>
  <si>
    <t>-1348123595</t>
  </si>
  <si>
    <t>1300169140</t>
  </si>
  <si>
    <t>695283394</t>
  </si>
  <si>
    <t>-950595959</t>
  </si>
  <si>
    <t>859142099</t>
  </si>
  <si>
    <t>527110958</t>
  </si>
  <si>
    <t>332542811</t>
  </si>
  <si>
    <t>329,8" součet rozvinutých délek v.č.1,2,3,4,5,6,7,8,</t>
  </si>
  <si>
    <t>2024549722</t>
  </si>
  <si>
    <t>-1875265969</t>
  </si>
  <si>
    <t>869688758</t>
  </si>
  <si>
    <t>25,348" návoz nových výh. pražců + svoz užitých výh. pražců</t>
  </si>
  <si>
    <t>28,897" kamenivo pro stezky</t>
  </si>
  <si>
    <t>"dvojité kroužky šrot"0,098</t>
  </si>
  <si>
    <t>"Vrtule šrot" 0,584+0,566</t>
  </si>
  <si>
    <t>882660013</t>
  </si>
  <si>
    <t>"Pryž. podložky nové"0,049</t>
  </si>
  <si>
    <t>"PE Pásy nové" 0,030</t>
  </si>
  <si>
    <t>"kroužky nové"0,098</t>
  </si>
  <si>
    <t>"Vrtule nové" 0,584+0,566</t>
  </si>
  <si>
    <t>"Pryž. podložky"0,049</t>
  </si>
  <si>
    <t>"PE Pásy" 0,030</t>
  </si>
  <si>
    <t>"kroužky"0,098</t>
  </si>
  <si>
    <t>"Vrtule" 0,584+0,566</t>
  </si>
  <si>
    <t>32</t>
  </si>
  <si>
    <t>25,348" návoz nových pražců</t>
  </si>
  <si>
    <t>25,348" svoz vyjmutých pražců</t>
  </si>
  <si>
    <t>33</t>
  </si>
  <si>
    <t>1219047360</t>
  </si>
  <si>
    <t>34</t>
  </si>
  <si>
    <t>SO 03 - VRN</t>
  </si>
  <si>
    <t>VRN - Vedlejší rozpočtové náklady</t>
  </si>
  <si>
    <t>1_R</t>
  </si>
  <si>
    <t>Demontáž a zpětná montáž zařízení SSZT a SEE</t>
  </si>
  <si>
    <t>kpl</t>
  </si>
  <si>
    <t>-303159285</t>
  </si>
  <si>
    <t>Vedlejší rozpočtové náklady</t>
  </si>
  <si>
    <t>2_R</t>
  </si>
  <si>
    <t>Geodetické práce Geodetické práce v průběhu opravy - navádění ASP,ASPV</t>
  </si>
  <si>
    <t>-1848263275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</si>
</sst>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horizontal="righ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>
      <selection activeCell="AI41" sqref="AI4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1"/>
      <c r="AQ5" s="21"/>
      <c r="AR5" s="19"/>
      <c r="BE5" s="25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1"/>
      <c r="AQ6" s="21"/>
      <c r="AR6" s="19"/>
      <c r="BE6" s="25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7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303">
        <v>44187</v>
      </c>
      <c r="AO8" s="21"/>
      <c r="AP8" s="21"/>
      <c r="AQ8" s="21"/>
      <c r="AR8" s="19"/>
      <c r="BE8" s="25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7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5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25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7"/>
      <c r="BS12" s="16" t="s">
        <v>6</v>
      </c>
    </row>
    <row r="13" spans="1:74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57"/>
      <c r="BS13" s="16" t="s">
        <v>6</v>
      </c>
    </row>
    <row r="14" spans="1:74" ht="12.75">
      <c r="B14" s="20"/>
      <c r="C14" s="21"/>
      <c r="D14" s="21"/>
      <c r="E14" s="262" t="s">
        <v>27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5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7"/>
      <c r="BS15" s="16" t="s">
        <v>4</v>
      </c>
    </row>
    <row r="16" spans="1:74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5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257"/>
      <c r="BS17" s="16" t="s">
        <v>29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7"/>
      <c r="BS18" s="16" t="s">
        <v>6</v>
      </c>
    </row>
    <row r="19" spans="1:71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5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257"/>
      <c r="BS20" s="16" t="s">
        <v>29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7"/>
    </row>
    <row r="22" spans="1:71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7"/>
    </row>
    <row r="23" spans="1:71" s="1" customFormat="1" ht="16.5" customHeight="1">
      <c r="B23" s="20"/>
      <c r="C23" s="21"/>
      <c r="D23" s="21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1"/>
      <c r="AP23" s="21"/>
      <c r="AQ23" s="21"/>
      <c r="AR23" s="19"/>
      <c r="BE23" s="25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7"/>
    </row>
    <row r="26" spans="1:71" s="2" customFormat="1" ht="25.9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5">
        <f>ROUND(AG94,2)</f>
        <v>40000</v>
      </c>
      <c r="AL26" s="266"/>
      <c r="AM26" s="266"/>
      <c r="AN26" s="266"/>
      <c r="AO26" s="266"/>
      <c r="AP26" s="35"/>
      <c r="AQ26" s="35"/>
      <c r="AR26" s="38"/>
      <c r="BE26" s="25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7" t="s">
        <v>33</v>
      </c>
      <c r="M28" s="267"/>
      <c r="N28" s="267"/>
      <c r="O28" s="267"/>
      <c r="P28" s="267"/>
      <c r="Q28" s="35"/>
      <c r="R28" s="35"/>
      <c r="S28" s="35"/>
      <c r="T28" s="35"/>
      <c r="U28" s="35"/>
      <c r="V28" s="35"/>
      <c r="W28" s="267" t="s">
        <v>34</v>
      </c>
      <c r="X28" s="267"/>
      <c r="Y28" s="267"/>
      <c r="Z28" s="267"/>
      <c r="AA28" s="267"/>
      <c r="AB28" s="267"/>
      <c r="AC28" s="267"/>
      <c r="AD28" s="267"/>
      <c r="AE28" s="267"/>
      <c r="AF28" s="35"/>
      <c r="AG28" s="35"/>
      <c r="AH28" s="35"/>
      <c r="AI28" s="35"/>
      <c r="AJ28" s="35"/>
      <c r="AK28" s="267" t="s">
        <v>35</v>
      </c>
      <c r="AL28" s="267"/>
      <c r="AM28" s="267"/>
      <c r="AN28" s="267"/>
      <c r="AO28" s="267"/>
      <c r="AP28" s="35"/>
      <c r="AQ28" s="35"/>
      <c r="AR28" s="38"/>
      <c r="BE28" s="257"/>
    </row>
    <row r="29" spans="1:71" s="3" customFormat="1" ht="14.45" customHeight="1">
      <c r="B29" s="39"/>
      <c r="C29" s="40"/>
      <c r="D29" s="28" t="s">
        <v>36</v>
      </c>
      <c r="E29" s="40"/>
      <c r="F29" s="28" t="s">
        <v>37</v>
      </c>
      <c r="G29" s="40"/>
      <c r="H29" s="40"/>
      <c r="I29" s="40"/>
      <c r="J29" s="40"/>
      <c r="K29" s="40"/>
      <c r="L29" s="249">
        <v>0.21</v>
      </c>
      <c r="M29" s="250"/>
      <c r="N29" s="250"/>
      <c r="O29" s="250"/>
      <c r="P29" s="250"/>
      <c r="Q29" s="40"/>
      <c r="R29" s="40"/>
      <c r="S29" s="40"/>
      <c r="T29" s="40"/>
      <c r="U29" s="40"/>
      <c r="V29" s="40"/>
      <c r="W29" s="251">
        <f>ROUND(AZ94, 2)</f>
        <v>40000</v>
      </c>
      <c r="X29" s="250"/>
      <c r="Y29" s="250"/>
      <c r="Z29" s="250"/>
      <c r="AA29" s="250"/>
      <c r="AB29" s="250"/>
      <c r="AC29" s="250"/>
      <c r="AD29" s="250"/>
      <c r="AE29" s="250"/>
      <c r="AF29" s="40"/>
      <c r="AG29" s="40"/>
      <c r="AH29" s="40"/>
      <c r="AI29" s="40"/>
      <c r="AJ29" s="40"/>
      <c r="AK29" s="251">
        <f>ROUND(AV94, 2)</f>
        <v>8400</v>
      </c>
      <c r="AL29" s="250"/>
      <c r="AM29" s="250"/>
      <c r="AN29" s="250"/>
      <c r="AO29" s="250"/>
      <c r="AP29" s="40"/>
      <c r="AQ29" s="40"/>
      <c r="AR29" s="41"/>
      <c r="BE29" s="258"/>
    </row>
    <row r="30" spans="1:71" s="3" customFormat="1" ht="14.45" customHeight="1">
      <c r="B30" s="39"/>
      <c r="C30" s="40"/>
      <c r="D30" s="40"/>
      <c r="E30" s="40"/>
      <c r="F30" s="28" t="s">
        <v>38</v>
      </c>
      <c r="G30" s="40"/>
      <c r="H30" s="40"/>
      <c r="I30" s="40"/>
      <c r="J30" s="40"/>
      <c r="K30" s="40"/>
      <c r="L30" s="249">
        <v>0.15</v>
      </c>
      <c r="M30" s="250"/>
      <c r="N30" s="250"/>
      <c r="O30" s="250"/>
      <c r="P30" s="250"/>
      <c r="Q30" s="40"/>
      <c r="R30" s="40"/>
      <c r="S30" s="40"/>
      <c r="T30" s="40"/>
      <c r="U30" s="40"/>
      <c r="V30" s="40"/>
      <c r="W30" s="251">
        <f>ROUND(BA94, 2)</f>
        <v>0</v>
      </c>
      <c r="X30" s="250"/>
      <c r="Y30" s="250"/>
      <c r="Z30" s="250"/>
      <c r="AA30" s="250"/>
      <c r="AB30" s="250"/>
      <c r="AC30" s="250"/>
      <c r="AD30" s="250"/>
      <c r="AE30" s="250"/>
      <c r="AF30" s="40"/>
      <c r="AG30" s="40"/>
      <c r="AH30" s="40"/>
      <c r="AI30" s="40"/>
      <c r="AJ30" s="40"/>
      <c r="AK30" s="251">
        <f>ROUND(AW94, 2)</f>
        <v>0</v>
      </c>
      <c r="AL30" s="250"/>
      <c r="AM30" s="250"/>
      <c r="AN30" s="250"/>
      <c r="AO30" s="250"/>
      <c r="AP30" s="40"/>
      <c r="AQ30" s="40"/>
      <c r="AR30" s="41"/>
      <c r="BE30" s="258"/>
    </row>
    <row r="31" spans="1:71" s="3" customFormat="1" ht="14.45" hidden="1" customHeight="1">
      <c r="B31" s="39"/>
      <c r="C31" s="40"/>
      <c r="D31" s="40"/>
      <c r="E31" s="40"/>
      <c r="F31" s="28" t="s">
        <v>39</v>
      </c>
      <c r="G31" s="40"/>
      <c r="H31" s="40"/>
      <c r="I31" s="40"/>
      <c r="J31" s="40"/>
      <c r="K31" s="40"/>
      <c r="L31" s="249">
        <v>0.21</v>
      </c>
      <c r="M31" s="250"/>
      <c r="N31" s="250"/>
      <c r="O31" s="250"/>
      <c r="P31" s="250"/>
      <c r="Q31" s="40"/>
      <c r="R31" s="40"/>
      <c r="S31" s="40"/>
      <c r="T31" s="40"/>
      <c r="U31" s="40"/>
      <c r="V31" s="40"/>
      <c r="W31" s="251">
        <f>ROUND(BB94, 2)</f>
        <v>0</v>
      </c>
      <c r="X31" s="250"/>
      <c r="Y31" s="250"/>
      <c r="Z31" s="250"/>
      <c r="AA31" s="250"/>
      <c r="AB31" s="250"/>
      <c r="AC31" s="250"/>
      <c r="AD31" s="250"/>
      <c r="AE31" s="250"/>
      <c r="AF31" s="40"/>
      <c r="AG31" s="40"/>
      <c r="AH31" s="40"/>
      <c r="AI31" s="40"/>
      <c r="AJ31" s="40"/>
      <c r="AK31" s="251">
        <v>0</v>
      </c>
      <c r="AL31" s="250"/>
      <c r="AM31" s="250"/>
      <c r="AN31" s="250"/>
      <c r="AO31" s="250"/>
      <c r="AP31" s="40"/>
      <c r="AQ31" s="40"/>
      <c r="AR31" s="41"/>
      <c r="BE31" s="258"/>
    </row>
    <row r="32" spans="1:71" s="3" customFormat="1" ht="14.45" hidden="1" customHeight="1">
      <c r="B32" s="39"/>
      <c r="C32" s="40"/>
      <c r="D32" s="40"/>
      <c r="E32" s="40"/>
      <c r="F32" s="28" t="s">
        <v>40</v>
      </c>
      <c r="G32" s="40"/>
      <c r="H32" s="40"/>
      <c r="I32" s="40"/>
      <c r="J32" s="40"/>
      <c r="K32" s="40"/>
      <c r="L32" s="249">
        <v>0.15</v>
      </c>
      <c r="M32" s="250"/>
      <c r="N32" s="250"/>
      <c r="O32" s="250"/>
      <c r="P32" s="250"/>
      <c r="Q32" s="40"/>
      <c r="R32" s="40"/>
      <c r="S32" s="40"/>
      <c r="T32" s="40"/>
      <c r="U32" s="40"/>
      <c r="V32" s="40"/>
      <c r="W32" s="251">
        <f>ROUND(BC94, 2)</f>
        <v>0</v>
      </c>
      <c r="X32" s="250"/>
      <c r="Y32" s="250"/>
      <c r="Z32" s="250"/>
      <c r="AA32" s="250"/>
      <c r="AB32" s="250"/>
      <c r="AC32" s="250"/>
      <c r="AD32" s="250"/>
      <c r="AE32" s="250"/>
      <c r="AF32" s="40"/>
      <c r="AG32" s="40"/>
      <c r="AH32" s="40"/>
      <c r="AI32" s="40"/>
      <c r="AJ32" s="40"/>
      <c r="AK32" s="251">
        <v>0</v>
      </c>
      <c r="AL32" s="250"/>
      <c r="AM32" s="250"/>
      <c r="AN32" s="250"/>
      <c r="AO32" s="250"/>
      <c r="AP32" s="40"/>
      <c r="AQ32" s="40"/>
      <c r="AR32" s="41"/>
      <c r="BE32" s="258"/>
    </row>
    <row r="33" spans="1:57" s="3" customFormat="1" ht="14.45" hidden="1" customHeight="1">
      <c r="B33" s="39"/>
      <c r="C33" s="40"/>
      <c r="D33" s="40"/>
      <c r="E33" s="40"/>
      <c r="F33" s="28" t="s">
        <v>41</v>
      </c>
      <c r="G33" s="40"/>
      <c r="H33" s="40"/>
      <c r="I33" s="40"/>
      <c r="J33" s="40"/>
      <c r="K33" s="40"/>
      <c r="L33" s="249">
        <v>0</v>
      </c>
      <c r="M33" s="250"/>
      <c r="N33" s="250"/>
      <c r="O33" s="250"/>
      <c r="P33" s="250"/>
      <c r="Q33" s="40"/>
      <c r="R33" s="40"/>
      <c r="S33" s="40"/>
      <c r="T33" s="40"/>
      <c r="U33" s="40"/>
      <c r="V33" s="40"/>
      <c r="W33" s="251">
        <f>ROUND(BD94, 2)</f>
        <v>0</v>
      </c>
      <c r="X33" s="250"/>
      <c r="Y33" s="250"/>
      <c r="Z33" s="250"/>
      <c r="AA33" s="250"/>
      <c r="AB33" s="250"/>
      <c r="AC33" s="250"/>
      <c r="AD33" s="250"/>
      <c r="AE33" s="250"/>
      <c r="AF33" s="40"/>
      <c r="AG33" s="40"/>
      <c r="AH33" s="40"/>
      <c r="AI33" s="40"/>
      <c r="AJ33" s="40"/>
      <c r="AK33" s="251">
        <v>0</v>
      </c>
      <c r="AL33" s="250"/>
      <c r="AM33" s="250"/>
      <c r="AN33" s="250"/>
      <c r="AO33" s="250"/>
      <c r="AP33" s="40"/>
      <c r="AQ33" s="40"/>
      <c r="AR33" s="41"/>
      <c r="BE33" s="258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7"/>
    </row>
    <row r="35" spans="1:57" s="2" customFormat="1" ht="25.9" customHeight="1">
      <c r="A35" s="33"/>
      <c r="B35" s="34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255" t="s">
        <v>44</v>
      </c>
      <c r="Y35" s="253"/>
      <c r="Z35" s="253"/>
      <c r="AA35" s="253"/>
      <c r="AB35" s="253"/>
      <c r="AC35" s="44"/>
      <c r="AD35" s="44"/>
      <c r="AE35" s="44"/>
      <c r="AF35" s="44"/>
      <c r="AG35" s="44"/>
      <c r="AH35" s="44"/>
      <c r="AI35" s="44"/>
      <c r="AJ35" s="44"/>
      <c r="AK35" s="252">
        <f>SUM(AK26:AK33)</f>
        <v>48400</v>
      </c>
      <c r="AL35" s="253"/>
      <c r="AM35" s="253"/>
      <c r="AN35" s="253"/>
      <c r="AO35" s="25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46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47</v>
      </c>
      <c r="AI60" s="37"/>
      <c r="AJ60" s="37"/>
      <c r="AK60" s="37"/>
      <c r="AL60" s="37"/>
      <c r="AM60" s="51" t="s">
        <v>48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49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50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47</v>
      </c>
      <c r="AI75" s="37"/>
      <c r="AJ75" s="37"/>
      <c r="AK75" s="37"/>
      <c r="AL75" s="37"/>
      <c r="AM75" s="51" t="s">
        <v>48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2020-12-1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82" t="str">
        <f>K6</f>
        <v>Výměna pražců v úseku Pohled – Havl. Brod KR bez materiálu</v>
      </c>
      <c r="M85" s="283"/>
      <c r="N85" s="283"/>
      <c r="O85" s="283"/>
      <c r="P85" s="283"/>
      <c r="Q85" s="283"/>
      <c r="R85" s="283"/>
      <c r="S85" s="283"/>
      <c r="T85" s="283"/>
      <c r="U85" s="283"/>
      <c r="V85" s="283"/>
      <c r="W85" s="283"/>
      <c r="X85" s="283"/>
      <c r="Y85" s="283"/>
      <c r="Z85" s="283"/>
      <c r="AA85" s="283"/>
      <c r="AB85" s="283"/>
      <c r="AC85" s="283"/>
      <c r="AD85" s="283"/>
      <c r="AE85" s="283"/>
      <c r="AF85" s="283"/>
      <c r="AG85" s="283"/>
      <c r="AH85" s="283"/>
      <c r="AI85" s="283"/>
      <c r="AJ85" s="283"/>
      <c r="AK85" s="283"/>
      <c r="AL85" s="283"/>
      <c r="AM85" s="283"/>
      <c r="AN85" s="283"/>
      <c r="AO85" s="283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4">
        <f>IF(AN8= "","",AN8)</f>
        <v>44187</v>
      </c>
      <c r="AN87" s="28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28</v>
      </c>
      <c r="AJ89" s="35"/>
      <c r="AK89" s="35"/>
      <c r="AL89" s="35"/>
      <c r="AM89" s="291" t="str">
        <f>IF(E17="","",E17)</f>
        <v xml:space="preserve"> </v>
      </c>
      <c r="AN89" s="292"/>
      <c r="AO89" s="292"/>
      <c r="AP89" s="292"/>
      <c r="AQ89" s="35"/>
      <c r="AR89" s="38"/>
      <c r="AS89" s="285" t="s">
        <v>52</v>
      </c>
      <c r="AT89" s="286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26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30</v>
      </c>
      <c r="AJ90" s="35"/>
      <c r="AK90" s="35"/>
      <c r="AL90" s="35"/>
      <c r="AM90" s="291" t="str">
        <f>IF(E20="","",E20)</f>
        <v xml:space="preserve"> </v>
      </c>
      <c r="AN90" s="292"/>
      <c r="AO90" s="292"/>
      <c r="AP90" s="292"/>
      <c r="AQ90" s="35"/>
      <c r="AR90" s="38"/>
      <c r="AS90" s="287"/>
      <c r="AT90" s="288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9"/>
      <c r="AT91" s="290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7" t="s">
        <v>53</v>
      </c>
      <c r="D92" s="278"/>
      <c r="E92" s="278"/>
      <c r="F92" s="278"/>
      <c r="G92" s="278"/>
      <c r="H92" s="72"/>
      <c r="I92" s="280" t="s">
        <v>54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79" t="s">
        <v>55</v>
      </c>
      <c r="AH92" s="278"/>
      <c r="AI92" s="278"/>
      <c r="AJ92" s="278"/>
      <c r="AK92" s="278"/>
      <c r="AL92" s="278"/>
      <c r="AM92" s="278"/>
      <c r="AN92" s="280" t="s">
        <v>56</v>
      </c>
      <c r="AO92" s="278"/>
      <c r="AP92" s="281"/>
      <c r="AQ92" s="73" t="s">
        <v>57</v>
      </c>
      <c r="AR92" s="38"/>
      <c r="AS92" s="74" t="s">
        <v>58</v>
      </c>
      <c r="AT92" s="75" t="s">
        <v>59</v>
      </c>
      <c r="AU92" s="75" t="s">
        <v>60</v>
      </c>
      <c r="AV92" s="75" t="s">
        <v>61</v>
      </c>
      <c r="AW92" s="75" t="s">
        <v>62</v>
      </c>
      <c r="AX92" s="75" t="s">
        <v>63</v>
      </c>
      <c r="AY92" s="75" t="s">
        <v>64</v>
      </c>
      <c r="AZ92" s="75" t="s">
        <v>65</v>
      </c>
      <c r="BA92" s="75" t="s">
        <v>66</v>
      </c>
      <c r="BB92" s="75" t="s">
        <v>67</v>
      </c>
      <c r="BC92" s="75" t="s">
        <v>68</v>
      </c>
      <c r="BD92" s="76" t="s">
        <v>69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70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1">
        <f>ROUND(AG95+AG99+AG102,2)</f>
        <v>40000</v>
      </c>
      <c r="AH94" s="271"/>
      <c r="AI94" s="271"/>
      <c r="AJ94" s="271"/>
      <c r="AK94" s="271"/>
      <c r="AL94" s="271"/>
      <c r="AM94" s="271"/>
      <c r="AN94" s="272">
        <f t="shared" ref="AN94:AN102" si="0">SUM(AG94,AT94)</f>
        <v>48400</v>
      </c>
      <c r="AO94" s="272"/>
      <c r="AP94" s="272"/>
      <c r="AQ94" s="84" t="s">
        <v>1</v>
      </c>
      <c r="AR94" s="85"/>
      <c r="AS94" s="86">
        <f>ROUND(AS95+AS99+AS102,2)</f>
        <v>0</v>
      </c>
      <c r="AT94" s="87">
        <f t="shared" ref="AT94:AT102" si="1">ROUND(SUM(AV94:AW94),2)</f>
        <v>8400</v>
      </c>
      <c r="AU94" s="88">
        <f>ROUND(AU95+AU99+AU102,5)</f>
        <v>0</v>
      </c>
      <c r="AV94" s="87">
        <f>ROUND(AZ94*L29,2)</f>
        <v>8400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ROUND(AZ95+AZ99+AZ102,2)</f>
        <v>40000</v>
      </c>
      <c r="BA94" s="87">
        <f>ROUND(BA95+BA99+BA102,2)</f>
        <v>0</v>
      </c>
      <c r="BB94" s="87">
        <f>ROUND(BB95+BB99+BB102,2)</f>
        <v>0</v>
      </c>
      <c r="BC94" s="87">
        <f>ROUND(BC95+BC99+BC102,2)</f>
        <v>0</v>
      </c>
      <c r="BD94" s="89">
        <f>ROUND(BD95+BD99+BD102,2)</f>
        <v>0</v>
      </c>
      <c r="BS94" s="90" t="s">
        <v>71</v>
      </c>
      <c r="BT94" s="90" t="s">
        <v>72</v>
      </c>
      <c r="BU94" s="91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1" s="7" customFormat="1" ht="16.5" customHeight="1">
      <c r="B95" s="92"/>
      <c r="C95" s="93"/>
      <c r="D95" s="270" t="s">
        <v>76</v>
      </c>
      <c r="E95" s="270"/>
      <c r="F95" s="270"/>
      <c r="G95" s="270"/>
      <c r="H95" s="270"/>
      <c r="I95" s="94"/>
      <c r="J95" s="270" t="s">
        <v>77</v>
      </c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276">
        <f>ROUND(SUM(AG96:AG98),2)</f>
        <v>0</v>
      </c>
      <c r="AH95" s="269"/>
      <c r="AI95" s="269"/>
      <c r="AJ95" s="269"/>
      <c r="AK95" s="269"/>
      <c r="AL95" s="269"/>
      <c r="AM95" s="269"/>
      <c r="AN95" s="268">
        <f t="shared" si="0"/>
        <v>0</v>
      </c>
      <c r="AO95" s="269"/>
      <c r="AP95" s="269"/>
      <c r="AQ95" s="95" t="s">
        <v>78</v>
      </c>
      <c r="AR95" s="96"/>
      <c r="AS95" s="97">
        <f>ROUND(SUM(AS96:AS98),2)</f>
        <v>0</v>
      </c>
      <c r="AT95" s="98">
        <f t="shared" si="1"/>
        <v>0</v>
      </c>
      <c r="AU95" s="99">
        <f>ROUND(SUM(AU96:AU98),5)</f>
        <v>0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ROUND(SUM(AZ96:AZ98),2)</f>
        <v>0</v>
      </c>
      <c r="BA95" s="98">
        <f>ROUND(SUM(BA96:BA98),2)</f>
        <v>0</v>
      </c>
      <c r="BB95" s="98">
        <f>ROUND(SUM(BB96:BB98),2)</f>
        <v>0</v>
      </c>
      <c r="BC95" s="98">
        <f>ROUND(SUM(BC96:BC98),2)</f>
        <v>0</v>
      </c>
      <c r="BD95" s="100">
        <f>ROUND(SUM(BD96:BD98),2)</f>
        <v>0</v>
      </c>
      <c r="BS95" s="101" t="s">
        <v>71</v>
      </c>
      <c r="BT95" s="101" t="s">
        <v>79</v>
      </c>
      <c r="BU95" s="101" t="s">
        <v>73</v>
      </c>
      <c r="BV95" s="101" t="s">
        <v>74</v>
      </c>
      <c r="BW95" s="101" t="s">
        <v>80</v>
      </c>
      <c r="BX95" s="101" t="s">
        <v>5</v>
      </c>
      <c r="CL95" s="101" t="s">
        <v>1</v>
      </c>
      <c r="CM95" s="101" t="s">
        <v>81</v>
      </c>
    </row>
    <row r="96" spans="1:91" s="4" customFormat="1" ht="16.5" customHeight="1">
      <c r="A96" s="102" t="s">
        <v>82</v>
      </c>
      <c r="B96" s="57"/>
      <c r="C96" s="103"/>
      <c r="D96" s="103"/>
      <c r="E96" s="275" t="s">
        <v>83</v>
      </c>
      <c r="F96" s="275"/>
      <c r="G96" s="275"/>
      <c r="H96" s="275"/>
      <c r="I96" s="275"/>
      <c r="J96" s="103"/>
      <c r="K96" s="275" t="s">
        <v>84</v>
      </c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3">
        <f>'SO 01.1 - Souvislá výměna...'!J32</f>
        <v>0</v>
      </c>
      <c r="AH96" s="274"/>
      <c r="AI96" s="274"/>
      <c r="AJ96" s="274"/>
      <c r="AK96" s="274"/>
      <c r="AL96" s="274"/>
      <c r="AM96" s="274"/>
      <c r="AN96" s="273">
        <f t="shared" si="0"/>
        <v>0</v>
      </c>
      <c r="AO96" s="274"/>
      <c r="AP96" s="274"/>
      <c r="AQ96" s="104" t="s">
        <v>85</v>
      </c>
      <c r="AR96" s="59"/>
      <c r="AS96" s="105">
        <v>0</v>
      </c>
      <c r="AT96" s="106">
        <f t="shared" si="1"/>
        <v>0</v>
      </c>
      <c r="AU96" s="107">
        <f>'SO 01.1 - Souvislá výměna...'!P123</f>
        <v>0</v>
      </c>
      <c r="AV96" s="106">
        <f>'SO 01.1 - Souvislá výměna...'!J35</f>
        <v>0</v>
      </c>
      <c r="AW96" s="106">
        <f>'SO 01.1 - Souvislá výměna...'!J36</f>
        <v>0</v>
      </c>
      <c r="AX96" s="106">
        <f>'SO 01.1 - Souvislá výměna...'!J37</f>
        <v>0</v>
      </c>
      <c r="AY96" s="106">
        <f>'SO 01.1 - Souvislá výměna...'!J38</f>
        <v>0</v>
      </c>
      <c r="AZ96" s="106">
        <f>'SO 01.1 - Souvislá výměna...'!F35</f>
        <v>0</v>
      </c>
      <c r="BA96" s="106">
        <f>'SO 01.1 - Souvislá výměna...'!F36</f>
        <v>0</v>
      </c>
      <c r="BB96" s="106">
        <f>'SO 01.1 - Souvislá výměna...'!F37</f>
        <v>0</v>
      </c>
      <c r="BC96" s="106">
        <f>'SO 01.1 - Souvislá výměna...'!F38</f>
        <v>0</v>
      </c>
      <c r="BD96" s="108">
        <f>'SO 01.1 - Souvislá výměna...'!F39</f>
        <v>0</v>
      </c>
      <c r="BT96" s="109" t="s">
        <v>81</v>
      </c>
      <c r="BV96" s="109" t="s">
        <v>74</v>
      </c>
      <c r="BW96" s="109" t="s">
        <v>86</v>
      </c>
      <c r="BX96" s="109" t="s">
        <v>80</v>
      </c>
      <c r="CL96" s="109" t="s">
        <v>1</v>
      </c>
    </row>
    <row r="97" spans="1:91" s="4" customFormat="1" ht="16.5" customHeight="1">
      <c r="A97" s="102" t="s">
        <v>82</v>
      </c>
      <c r="B97" s="57"/>
      <c r="C97" s="103"/>
      <c r="D97" s="103"/>
      <c r="E97" s="275" t="s">
        <v>87</v>
      </c>
      <c r="F97" s="275"/>
      <c r="G97" s="275"/>
      <c r="H97" s="275"/>
      <c r="I97" s="275"/>
      <c r="J97" s="103"/>
      <c r="K97" s="275" t="s">
        <v>88</v>
      </c>
      <c r="L97" s="275"/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3">
        <f>'SO 01.2 - Ojedinělá výměn...'!J32</f>
        <v>0</v>
      </c>
      <c r="AH97" s="274"/>
      <c r="AI97" s="274"/>
      <c r="AJ97" s="274"/>
      <c r="AK97" s="274"/>
      <c r="AL97" s="274"/>
      <c r="AM97" s="274"/>
      <c r="AN97" s="273">
        <f t="shared" si="0"/>
        <v>0</v>
      </c>
      <c r="AO97" s="274"/>
      <c r="AP97" s="274"/>
      <c r="AQ97" s="104" t="s">
        <v>85</v>
      </c>
      <c r="AR97" s="59"/>
      <c r="AS97" s="105">
        <v>0</v>
      </c>
      <c r="AT97" s="106">
        <f t="shared" si="1"/>
        <v>0</v>
      </c>
      <c r="AU97" s="107">
        <f>'SO 01.2 - Ojedinělá výměn...'!P123</f>
        <v>0</v>
      </c>
      <c r="AV97" s="106">
        <f>'SO 01.2 - Ojedinělá výměn...'!J35</f>
        <v>0</v>
      </c>
      <c r="AW97" s="106">
        <f>'SO 01.2 - Ojedinělá výměn...'!J36</f>
        <v>0</v>
      </c>
      <c r="AX97" s="106">
        <f>'SO 01.2 - Ojedinělá výměn...'!J37</f>
        <v>0</v>
      </c>
      <c r="AY97" s="106">
        <f>'SO 01.2 - Ojedinělá výměn...'!J38</f>
        <v>0</v>
      </c>
      <c r="AZ97" s="106">
        <f>'SO 01.2 - Ojedinělá výměn...'!F35</f>
        <v>0</v>
      </c>
      <c r="BA97" s="106">
        <f>'SO 01.2 - Ojedinělá výměn...'!F36</f>
        <v>0</v>
      </c>
      <c r="BB97" s="106">
        <f>'SO 01.2 - Ojedinělá výměn...'!F37</f>
        <v>0</v>
      </c>
      <c r="BC97" s="106">
        <f>'SO 01.2 - Ojedinělá výměn...'!F38</f>
        <v>0</v>
      </c>
      <c r="BD97" s="108">
        <f>'SO 01.2 - Ojedinělá výměn...'!F39</f>
        <v>0</v>
      </c>
      <c r="BT97" s="109" t="s">
        <v>81</v>
      </c>
      <c r="BV97" s="109" t="s">
        <v>74</v>
      </c>
      <c r="BW97" s="109" t="s">
        <v>89</v>
      </c>
      <c r="BX97" s="109" t="s">
        <v>80</v>
      </c>
      <c r="CL97" s="109" t="s">
        <v>1</v>
      </c>
    </row>
    <row r="98" spans="1:91" s="4" customFormat="1" ht="16.5" customHeight="1">
      <c r="A98" s="102" t="s">
        <v>82</v>
      </c>
      <c r="B98" s="57"/>
      <c r="C98" s="103"/>
      <c r="D98" s="103"/>
      <c r="E98" s="275" t="s">
        <v>90</v>
      </c>
      <c r="F98" s="275"/>
      <c r="G98" s="275"/>
      <c r="H98" s="275"/>
      <c r="I98" s="275"/>
      <c r="J98" s="103"/>
      <c r="K98" s="275" t="s">
        <v>91</v>
      </c>
      <c r="L98" s="275"/>
      <c r="M98" s="275"/>
      <c r="N98" s="275"/>
      <c r="O98" s="275"/>
      <c r="P98" s="275"/>
      <c r="Q98" s="275"/>
      <c r="R98" s="275"/>
      <c r="S98" s="275"/>
      <c r="T98" s="275"/>
      <c r="U98" s="275"/>
      <c r="V98" s="275"/>
      <c r="W98" s="275"/>
      <c r="X98" s="275"/>
      <c r="Y98" s="275"/>
      <c r="Z98" s="275"/>
      <c r="AA98" s="275"/>
      <c r="AB98" s="275"/>
      <c r="AC98" s="275"/>
      <c r="AD98" s="275"/>
      <c r="AE98" s="275"/>
      <c r="AF98" s="275"/>
      <c r="AG98" s="273">
        <f>'SO 01.3 - Výměna kolejnic'!J32</f>
        <v>0</v>
      </c>
      <c r="AH98" s="274"/>
      <c r="AI98" s="274"/>
      <c r="AJ98" s="274"/>
      <c r="AK98" s="274"/>
      <c r="AL98" s="274"/>
      <c r="AM98" s="274"/>
      <c r="AN98" s="273">
        <f t="shared" si="0"/>
        <v>0</v>
      </c>
      <c r="AO98" s="274"/>
      <c r="AP98" s="274"/>
      <c r="AQ98" s="104" t="s">
        <v>85</v>
      </c>
      <c r="AR98" s="59"/>
      <c r="AS98" s="105">
        <v>0</v>
      </c>
      <c r="AT98" s="106">
        <f t="shared" si="1"/>
        <v>0</v>
      </c>
      <c r="AU98" s="107">
        <f>'SO 01.3 - Výměna kolejnic'!P123</f>
        <v>0</v>
      </c>
      <c r="AV98" s="106">
        <f>'SO 01.3 - Výměna kolejnic'!J35</f>
        <v>0</v>
      </c>
      <c r="AW98" s="106">
        <f>'SO 01.3 - Výměna kolejnic'!J36</f>
        <v>0</v>
      </c>
      <c r="AX98" s="106">
        <f>'SO 01.3 - Výměna kolejnic'!J37</f>
        <v>0</v>
      </c>
      <c r="AY98" s="106">
        <f>'SO 01.3 - Výměna kolejnic'!J38</f>
        <v>0</v>
      </c>
      <c r="AZ98" s="106">
        <f>'SO 01.3 - Výměna kolejnic'!F35</f>
        <v>0</v>
      </c>
      <c r="BA98" s="106">
        <f>'SO 01.3 - Výměna kolejnic'!F36</f>
        <v>0</v>
      </c>
      <c r="BB98" s="106">
        <f>'SO 01.3 - Výměna kolejnic'!F37</f>
        <v>0</v>
      </c>
      <c r="BC98" s="106">
        <f>'SO 01.3 - Výměna kolejnic'!F38</f>
        <v>0</v>
      </c>
      <c r="BD98" s="108">
        <f>'SO 01.3 - Výměna kolejnic'!F39</f>
        <v>0</v>
      </c>
      <c r="BT98" s="109" t="s">
        <v>81</v>
      </c>
      <c r="BV98" s="109" t="s">
        <v>74</v>
      </c>
      <c r="BW98" s="109" t="s">
        <v>92</v>
      </c>
      <c r="BX98" s="109" t="s">
        <v>80</v>
      </c>
      <c r="CL98" s="109" t="s">
        <v>1</v>
      </c>
    </row>
    <row r="99" spans="1:91" s="7" customFormat="1" ht="16.5" customHeight="1">
      <c r="B99" s="92"/>
      <c r="C99" s="93"/>
      <c r="D99" s="270" t="s">
        <v>93</v>
      </c>
      <c r="E99" s="270"/>
      <c r="F99" s="270"/>
      <c r="G99" s="270"/>
      <c r="H99" s="270"/>
      <c r="I99" s="94"/>
      <c r="J99" s="270" t="s">
        <v>94</v>
      </c>
      <c r="K99" s="270"/>
      <c r="L99" s="270"/>
      <c r="M99" s="270"/>
      <c r="N99" s="270"/>
      <c r="O99" s="270"/>
      <c r="P99" s="270"/>
      <c r="Q99" s="270"/>
      <c r="R99" s="270"/>
      <c r="S99" s="270"/>
      <c r="T99" s="270"/>
      <c r="U99" s="270"/>
      <c r="V99" s="270"/>
      <c r="W99" s="270"/>
      <c r="X99" s="270"/>
      <c r="Y99" s="270"/>
      <c r="Z99" s="270"/>
      <c r="AA99" s="270"/>
      <c r="AB99" s="270"/>
      <c r="AC99" s="270"/>
      <c r="AD99" s="270"/>
      <c r="AE99" s="270"/>
      <c r="AF99" s="270"/>
      <c r="AG99" s="276">
        <f>ROUND(SUM(AG100:AG101),2)</f>
        <v>0</v>
      </c>
      <c r="AH99" s="269"/>
      <c r="AI99" s="269"/>
      <c r="AJ99" s="269"/>
      <c r="AK99" s="269"/>
      <c r="AL99" s="269"/>
      <c r="AM99" s="269"/>
      <c r="AN99" s="268">
        <f t="shared" si="0"/>
        <v>0</v>
      </c>
      <c r="AO99" s="269"/>
      <c r="AP99" s="269"/>
      <c r="AQ99" s="95" t="s">
        <v>78</v>
      </c>
      <c r="AR99" s="96"/>
      <c r="AS99" s="97">
        <f>ROUND(SUM(AS100:AS101),2)</f>
        <v>0</v>
      </c>
      <c r="AT99" s="98">
        <f t="shared" si="1"/>
        <v>0</v>
      </c>
      <c r="AU99" s="99">
        <f>ROUND(SUM(AU100:AU101),5)</f>
        <v>0</v>
      </c>
      <c r="AV99" s="98">
        <f>ROUND(AZ99*L29,2)</f>
        <v>0</v>
      </c>
      <c r="AW99" s="98">
        <f>ROUND(BA99*L30,2)</f>
        <v>0</v>
      </c>
      <c r="AX99" s="98">
        <f>ROUND(BB99*L29,2)</f>
        <v>0</v>
      </c>
      <c r="AY99" s="98">
        <f>ROUND(BC99*L30,2)</f>
        <v>0</v>
      </c>
      <c r="AZ99" s="98">
        <f>ROUND(SUM(AZ100:AZ101),2)</f>
        <v>0</v>
      </c>
      <c r="BA99" s="98">
        <f>ROUND(SUM(BA100:BA101),2)</f>
        <v>0</v>
      </c>
      <c r="BB99" s="98">
        <f>ROUND(SUM(BB100:BB101),2)</f>
        <v>0</v>
      </c>
      <c r="BC99" s="98">
        <f>ROUND(SUM(BC100:BC101),2)</f>
        <v>0</v>
      </c>
      <c r="BD99" s="100">
        <f>ROUND(SUM(BD100:BD101),2)</f>
        <v>0</v>
      </c>
      <c r="BS99" s="101" t="s">
        <v>71</v>
      </c>
      <c r="BT99" s="101" t="s">
        <v>79</v>
      </c>
      <c r="BU99" s="101" t="s">
        <v>73</v>
      </c>
      <c r="BV99" s="101" t="s">
        <v>74</v>
      </c>
      <c r="BW99" s="101" t="s">
        <v>95</v>
      </c>
      <c r="BX99" s="101" t="s">
        <v>5</v>
      </c>
      <c r="CL99" s="101" t="s">
        <v>1</v>
      </c>
      <c r="CM99" s="101" t="s">
        <v>81</v>
      </c>
    </row>
    <row r="100" spans="1:91" s="4" customFormat="1" ht="16.5" customHeight="1">
      <c r="A100" s="102" t="s">
        <v>82</v>
      </c>
      <c r="B100" s="57"/>
      <c r="C100" s="103"/>
      <c r="D100" s="103"/>
      <c r="E100" s="275" t="s">
        <v>96</v>
      </c>
      <c r="F100" s="275"/>
      <c r="G100" s="275"/>
      <c r="H100" s="275"/>
      <c r="I100" s="275"/>
      <c r="J100" s="103"/>
      <c r="K100" s="275" t="s">
        <v>97</v>
      </c>
      <c r="L100" s="275"/>
      <c r="M100" s="275"/>
      <c r="N100" s="275"/>
      <c r="O100" s="275"/>
      <c r="P100" s="275"/>
      <c r="Q100" s="275"/>
      <c r="R100" s="275"/>
      <c r="S100" s="275"/>
      <c r="T100" s="275"/>
      <c r="U100" s="275"/>
      <c r="V100" s="275"/>
      <c r="W100" s="275"/>
      <c r="X100" s="275"/>
      <c r="Y100" s="275"/>
      <c r="Z100" s="275"/>
      <c r="AA100" s="275"/>
      <c r="AB100" s="275"/>
      <c r="AC100" s="275"/>
      <c r="AD100" s="275"/>
      <c r="AE100" s="275"/>
      <c r="AF100" s="275"/>
      <c r="AG100" s="273">
        <f>'SO 02.1 - ŽST. Pohled'!J32</f>
        <v>0</v>
      </c>
      <c r="AH100" s="274"/>
      <c r="AI100" s="274"/>
      <c r="AJ100" s="274"/>
      <c r="AK100" s="274"/>
      <c r="AL100" s="274"/>
      <c r="AM100" s="274"/>
      <c r="AN100" s="273">
        <f t="shared" si="0"/>
        <v>0</v>
      </c>
      <c r="AO100" s="274"/>
      <c r="AP100" s="274"/>
      <c r="AQ100" s="104" t="s">
        <v>85</v>
      </c>
      <c r="AR100" s="59"/>
      <c r="AS100" s="105">
        <v>0</v>
      </c>
      <c r="AT100" s="106">
        <f t="shared" si="1"/>
        <v>0</v>
      </c>
      <c r="AU100" s="107">
        <f>'SO 02.1 - ŽST. Pohled'!P123</f>
        <v>0</v>
      </c>
      <c r="AV100" s="106">
        <f>'SO 02.1 - ŽST. Pohled'!J35</f>
        <v>0</v>
      </c>
      <c r="AW100" s="106">
        <f>'SO 02.1 - ŽST. Pohled'!J36</f>
        <v>0</v>
      </c>
      <c r="AX100" s="106">
        <f>'SO 02.1 - ŽST. Pohled'!J37</f>
        <v>0</v>
      </c>
      <c r="AY100" s="106">
        <f>'SO 02.1 - ŽST. Pohled'!J38</f>
        <v>0</v>
      </c>
      <c r="AZ100" s="106">
        <f>'SO 02.1 - ŽST. Pohled'!F35</f>
        <v>0</v>
      </c>
      <c r="BA100" s="106">
        <f>'SO 02.1 - ŽST. Pohled'!F36</f>
        <v>0</v>
      </c>
      <c r="BB100" s="106">
        <f>'SO 02.1 - ŽST. Pohled'!F37</f>
        <v>0</v>
      </c>
      <c r="BC100" s="106">
        <f>'SO 02.1 - ŽST. Pohled'!F38</f>
        <v>0</v>
      </c>
      <c r="BD100" s="108">
        <f>'SO 02.1 - ŽST. Pohled'!F39</f>
        <v>0</v>
      </c>
      <c r="BT100" s="109" t="s">
        <v>81</v>
      </c>
      <c r="BV100" s="109" t="s">
        <v>74</v>
      </c>
      <c r="BW100" s="109" t="s">
        <v>98</v>
      </c>
      <c r="BX100" s="109" t="s">
        <v>95</v>
      </c>
      <c r="CL100" s="109" t="s">
        <v>1</v>
      </c>
    </row>
    <row r="101" spans="1:91" s="4" customFormat="1" ht="16.5" customHeight="1">
      <c r="A101" s="102" t="s">
        <v>82</v>
      </c>
      <c r="B101" s="57"/>
      <c r="C101" s="103"/>
      <c r="D101" s="103"/>
      <c r="E101" s="275" t="s">
        <v>99</v>
      </c>
      <c r="F101" s="275"/>
      <c r="G101" s="275"/>
      <c r="H101" s="275"/>
      <c r="I101" s="275"/>
      <c r="J101" s="103"/>
      <c r="K101" s="275" t="s">
        <v>100</v>
      </c>
      <c r="L101" s="275"/>
      <c r="M101" s="275"/>
      <c r="N101" s="275"/>
      <c r="O101" s="275"/>
      <c r="P101" s="275"/>
      <c r="Q101" s="275"/>
      <c r="R101" s="275"/>
      <c r="S101" s="275"/>
      <c r="T101" s="275"/>
      <c r="U101" s="275"/>
      <c r="V101" s="275"/>
      <c r="W101" s="275"/>
      <c r="X101" s="275"/>
      <c r="Y101" s="275"/>
      <c r="Z101" s="275"/>
      <c r="AA101" s="275"/>
      <c r="AB101" s="275"/>
      <c r="AC101" s="275"/>
      <c r="AD101" s="275"/>
      <c r="AE101" s="275"/>
      <c r="AF101" s="275"/>
      <c r="AG101" s="273">
        <f>'SO 02.2 - ŽST. Přibyslav'!J32</f>
        <v>0</v>
      </c>
      <c r="AH101" s="274"/>
      <c r="AI101" s="274"/>
      <c r="AJ101" s="274"/>
      <c r="AK101" s="274"/>
      <c r="AL101" s="274"/>
      <c r="AM101" s="274"/>
      <c r="AN101" s="273">
        <f t="shared" si="0"/>
        <v>0</v>
      </c>
      <c r="AO101" s="274"/>
      <c r="AP101" s="274"/>
      <c r="AQ101" s="104" t="s">
        <v>85</v>
      </c>
      <c r="AR101" s="59"/>
      <c r="AS101" s="105">
        <v>0</v>
      </c>
      <c r="AT101" s="106">
        <f t="shared" si="1"/>
        <v>0</v>
      </c>
      <c r="AU101" s="107">
        <f>'SO 02.2 - ŽST. Přibyslav'!P123</f>
        <v>0</v>
      </c>
      <c r="AV101" s="106">
        <f>'SO 02.2 - ŽST. Přibyslav'!J35</f>
        <v>0</v>
      </c>
      <c r="AW101" s="106">
        <f>'SO 02.2 - ŽST. Přibyslav'!J36</f>
        <v>0</v>
      </c>
      <c r="AX101" s="106">
        <f>'SO 02.2 - ŽST. Přibyslav'!J37</f>
        <v>0</v>
      </c>
      <c r="AY101" s="106">
        <f>'SO 02.2 - ŽST. Přibyslav'!J38</f>
        <v>0</v>
      </c>
      <c r="AZ101" s="106">
        <f>'SO 02.2 - ŽST. Přibyslav'!F35</f>
        <v>0</v>
      </c>
      <c r="BA101" s="106">
        <f>'SO 02.2 - ŽST. Přibyslav'!F36</f>
        <v>0</v>
      </c>
      <c r="BB101" s="106">
        <f>'SO 02.2 - ŽST. Přibyslav'!F37</f>
        <v>0</v>
      </c>
      <c r="BC101" s="106">
        <f>'SO 02.2 - ŽST. Přibyslav'!F38</f>
        <v>0</v>
      </c>
      <c r="BD101" s="108">
        <f>'SO 02.2 - ŽST. Přibyslav'!F39</f>
        <v>0</v>
      </c>
      <c r="BT101" s="109" t="s">
        <v>81</v>
      </c>
      <c r="BV101" s="109" t="s">
        <v>74</v>
      </c>
      <c r="BW101" s="109" t="s">
        <v>101</v>
      </c>
      <c r="BX101" s="109" t="s">
        <v>95</v>
      </c>
      <c r="CL101" s="109" t="s">
        <v>1</v>
      </c>
    </row>
    <row r="102" spans="1:91" s="7" customFormat="1" ht="16.5" customHeight="1">
      <c r="A102" s="102" t="s">
        <v>82</v>
      </c>
      <c r="B102" s="92"/>
      <c r="C102" s="93"/>
      <c r="D102" s="270" t="s">
        <v>102</v>
      </c>
      <c r="E102" s="270"/>
      <c r="F102" s="270"/>
      <c r="G102" s="270"/>
      <c r="H102" s="270"/>
      <c r="I102" s="94"/>
      <c r="J102" s="270" t="s">
        <v>103</v>
      </c>
      <c r="K102" s="270"/>
      <c r="L102" s="270"/>
      <c r="M102" s="270"/>
      <c r="N102" s="270"/>
      <c r="O102" s="270"/>
      <c r="P102" s="270"/>
      <c r="Q102" s="270"/>
      <c r="R102" s="270"/>
      <c r="S102" s="270"/>
      <c r="T102" s="270"/>
      <c r="U102" s="270"/>
      <c r="V102" s="270"/>
      <c r="W102" s="270"/>
      <c r="X102" s="270"/>
      <c r="Y102" s="270"/>
      <c r="Z102" s="270"/>
      <c r="AA102" s="270"/>
      <c r="AB102" s="270"/>
      <c r="AC102" s="270"/>
      <c r="AD102" s="270"/>
      <c r="AE102" s="270"/>
      <c r="AF102" s="270"/>
      <c r="AG102" s="268">
        <f>'SO 03 - VRN'!J30</f>
        <v>40000</v>
      </c>
      <c r="AH102" s="269"/>
      <c r="AI102" s="269"/>
      <c r="AJ102" s="269"/>
      <c r="AK102" s="269"/>
      <c r="AL102" s="269"/>
      <c r="AM102" s="269"/>
      <c r="AN102" s="268">
        <f t="shared" si="0"/>
        <v>48400</v>
      </c>
      <c r="AO102" s="269"/>
      <c r="AP102" s="269"/>
      <c r="AQ102" s="95" t="s">
        <v>78</v>
      </c>
      <c r="AR102" s="96"/>
      <c r="AS102" s="110">
        <v>0</v>
      </c>
      <c r="AT102" s="111">
        <f t="shared" si="1"/>
        <v>8400</v>
      </c>
      <c r="AU102" s="112">
        <f>'SO 03 - VRN'!P119</f>
        <v>0</v>
      </c>
      <c r="AV102" s="111">
        <f>'SO 03 - VRN'!J33</f>
        <v>8400</v>
      </c>
      <c r="AW102" s="111">
        <f>'SO 03 - VRN'!J34</f>
        <v>0</v>
      </c>
      <c r="AX102" s="111">
        <f>'SO 03 - VRN'!J35</f>
        <v>0</v>
      </c>
      <c r="AY102" s="111">
        <f>'SO 03 - VRN'!J36</f>
        <v>0</v>
      </c>
      <c r="AZ102" s="111">
        <f>'SO 03 - VRN'!F33</f>
        <v>40000</v>
      </c>
      <c r="BA102" s="111">
        <f>'SO 03 - VRN'!F34</f>
        <v>0</v>
      </c>
      <c r="BB102" s="111">
        <f>'SO 03 - VRN'!F35</f>
        <v>0</v>
      </c>
      <c r="BC102" s="111">
        <f>'SO 03 - VRN'!F36</f>
        <v>0</v>
      </c>
      <c r="BD102" s="113">
        <f>'SO 03 - VRN'!F37</f>
        <v>0</v>
      </c>
      <c r="BT102" s="101" t="s">
        <v>79</v>
      </c>
      <c r="BV102" s="101" t="s">
        <v>74</v>
      </c>
      <c r="BW102" s="101" t="s">
        <v>104</v>
      </c>
      <c r="BX102" s="101" t="s">
        <v>5</v>
      </c>
      <c r="CL102" s="101" t="s">
        <v>1</v>
      </c>
      <c r="CM102" s="101" t="s">
        <v>81</v>
      </c>
    </row>
    <row r="103" spans="1:91" s="2" customFormat="1" ht="30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9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sheetProtection algorithmName="SHA-512" hashValue="urSVunSesUm06Sej3Dup2suC8KDvzFWzO140IbSKqfQxNqfIXYb2bC2JKwPc4Wulr1sib9KDxNm9XdhZkJbwOw==" saltValue="oJugXkKfQ0FoaFZ8defSVkAMkN452oRhjKd7r2TT6GH8jkAKb2vvmxEcIZVD9wPL83zGKvSKwChiLca7pPRImA==" spinCount="100000" sheet="1" objects="1" scenarios="1" formatColumns="0" formatRows="0"/>
  <mergeCells count="70"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D99:H99"/>
    <mergeCell ref="J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D102:H102"/>
    <mergeCell ref="J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8:AM98"/>
    <mergeCell ref="AN98:AP98"/>
    <mergeCell ref="E98:I98"/>
    <mergeCell ref="K98:AF98"/>
    <mergeCell ref="W30:AE30"/>
    <mergeCell ref="AK30:AO30"/>
    <mergeCell ref="L30:P30"/>
    <mergeCell ref="AK31:AO31"/>
    <mergeCell ref="AN102:AP102"/>
    <mergeCell ref="AG102:AM102"/>
    <mergeCell ref="AN99:AP99"/>
    <mergeCell ref="AG99:AM99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SO 01.1 - Souvislá výměna...'!C2" display="/"/>
    <hyperlink ref="A97" location="'SO 01.2 - Ojedinělá výměn...'!C2" display="/"/>
    <hyperlink ref="A98" location="'SO 01.3 - Výměna kolejnic'!C2" display="/"/>
    <hyperlink ref="A100" location="'SO 02.1 - ŽST. Pohled'!C2" display="/"/>
    <hyperlink ref="A101" location="'SO 02.2 - ŽST. Přibyslav'!C2" display="/"/>
    <hyperlink ref="A102" location="'SO 0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86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Výměna pražců v úseku Pohled – Havl. Brod KR bez materiálu</v>
      </c>
      <c r="F7" s="297"/>
      <c r="G7" s="297"/>
      <c r="H7" s="297"/>
      <c r="L7" s="19"/>
    </row>
    <row r="8" spans="1:46" s="1" customFormat="1" ht="12" customHeight="1">
      <c r="B8" s="19"/>
      <c r="D8" s="118" t="s">
        <v>106</v>
      </c>
      <c r="L8" s="19"/>
    </row>
    <row r="9" spans="1:46" s="2" customFormat="1" ht="16.5" customHeight="1">
      <c r="A9" s="33"/>
      <c r="B9" s="38"/>
      <c r="C9" s="33"/>
      <c r="D9" s="33"/>
      <c r="E9" s="296" t="s">
        <v>107</v>
      </c>
      <c r="F9" s="298"/>
      <c r="G9" s="298"/>
      <c r="H9" s="29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9" t="s">
        <v>109</v>
      </c>
      <c r="F11" s="298"/>
      <c r="G11" s="298"/>
      <c r="H11" s="298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44187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0" t="str">
        <f>'Rekapitulace stavby'!E14</f>
        <v>Vyplň údaj</v>
      </c>
      <c r="F20" s="301"/>
      <c r="G20" s="301"/>
      <c r="H20" s="301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2" t="s">
        <v>1</v>
      </c>
      <c r="F29" s="302"/>
      <c r="G29" s="302"/>
      <c r="H29" s="302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ROUND((SUM(BE123:BE179)),  2)</f>
        <v>0</v>
      </c>
      <c r="G35" s="33"/>
      <c r="H35" s="33"/>
      <c r="I35" s="129">
        <v>0.21</v>
      </c>
      <c r="J35" s="128">
        <f>ROUND(((SUM(BE123:BE179))*I35),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ROUND((SUM(BF123:BF179)),  2)</f>
        <v>0</v>
      </c>
      <c r="G36" s="33"/>
      <c r="H36" s="33"/>
      <c r="I36" s="129">
        <v>0.15</v>
      </c>
      <c r="J36" s="128">
        <f>ROUND(((SUM(BF123:BF179))*I36),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ROUND((SUM(BG123:BG179)),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ROUND((SUM(BH123:BH179)),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ROUND((SUM(BI123:BI179)),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4" t="str">
        <f>E7</f>
        <v>Výměna pražců v úseku Pohled – Havl. Brod KR bez materiálu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4" t="s">
        <v>107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82" t="str">
        <f>E11</f>
        <v>SO 01.1 - Souvislá výměna pražců</v>
      </c>
      <c r="F89" s="293"/>
      <c r="G89" s="293"/>
      <c r="H89" s="29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44187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5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J124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116</v>
      </c>
      <c r="E100" s="160"/>
      <c r="F100" s="160"/>
      <c r="G100" s="160"/>
      <c r="H100" s="160"/>
      <c r="I100" s="160"/>
      <c r="J100" s="161">
        <f>J125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117</v>
      </c>
      <c r="E101" s="155"/>
      <c r="F101" s="155"/>
      <c r="G101" s="155"/>
      <c r="H101" s="155"/>
      <c r="I101" s="155"/>
      <c r="J101" s="156">
        <f>J143</f>
        <v>0</v>
      </c>
      <c r="K101" s="153"/>
      <c r="L101" s="157"/>
    </row>
    <row r="102" spans="1:47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118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>
      <c r="A111" s="33"/>
      <c r="B111" s="34"/>
      <c r="C111" s="35"/>
      <c r="D111" s="35"/>
      <c r="E111" s="294" t="str">
        <f>E7</f>
        <v>Výměna pražců v úseku Pohled – Havl. Brod KR bez materiálu</v>
      </c>
      <c r="F111" s="295"/>
      <c r="G111" s="295"/>
      <c r="H111" s="29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106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294" t="s">
        <v>107</v>
      </c>
      <c r="F113" s="293"/>
      <c r="G113" s="293"/>
      <c r="H113" s="293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108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82" t="str">
        <f>E11</f>
        <v>SO 01.1 - Souvislá výměna pražců</v>
      </c>
      <c r="F115" s="293"/>
      <c r="G115" s="293"/>
      <c r="H115" s="29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 xml:space="preserve"> </v>
      </c>
      <c r="G117" s="35"/>
      <c r="H117" s="35"/>
      <c r="I117" s="28" t="s">
        <v>22</v>
      </c>
      <c r="J117" s="65">
        <f>IF(J14="","",J14)</f>
        <v>44187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5"/>
      <c r="E119" s="35"/>
      <c r="F119" s="26" t="str">
        <f>E17</f>
        <v xml:space="preserve"> </v>
      </c>
      <c r="G119" s="35"/>
      <c r="H119" s="35"/>
      <c r="I119" s="28" t="s">
        <v>28</v>
      </c>
      <c r="J119" s="31" t="str">
        <f>E23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26</v>
      </c>
      <c r="D120" s="35"/>
      <c r="E120" s="35"/>
      <c r="F120" s="26" t="str">
        <f>IF(E20="","",E20)</f>
        <v>Vyplň údaj</v>
      </c>
      <c r="G120" s="35"/>
      <c r="H120" s="35"/>
      <c r="I120" s="28" t="s">
        <v>30</v>
      </c>
      <c r="J120" s="31" t="str">
        <f>E26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3"/>
      <c r="B122" s="164"/>
      <c r="C122" s="165" t="s">
        <v>119</v>
      </c>
      <c r="D122" s="166" t="s">
        <v>57</v>
      </c>
      <c r="E122" s="166" t="s">
        <v>53</v>
      </c>
      <c r="F122" s="166" t="s">
        <v>54</v>
      </c>
      <c r="G122" s="166" t="s">
        <v>120</v>
      </c>
      <c r="H122" s="166" t="s">
        <v>121</v>
      </c>
      <c r="I122" s="166" t="s">
        <v>122</v>
      </c>
      <c r="J122" s="166" t="s">
        <v>112</v>
      </c>
      <c r="K122" s="167" t="s">
        <v>123</v>
      </c>
      <c r="L122" s="168"/>
      <c r="M122" s="74" t="s">
        <v>1</v>
      </c>
      <c r="N122" s="75" t="s">
        <v>36</v>
      </c>
      <c r="O122" s="75" t="s">
        <v>124</v>
      </c>
      <c r="P122" s="75" t="s">
        <v>125</v>
      </c>
      <c r="Q122" s="75" t="s">
        <v>126</v>
      </c>
      <c r="R122" s="75" t="s">
        <v>127</v>
      </c>
      <c r="S122" s="75" t="s">
        <v>128</v>
      </c>
      <c r="T122" s="76" t="s">
        <v>129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3"/>
      <c r="B123" s="34"/>
      <c r="C123" s="81" t="s">
        <v>130</v>
      </c>
      <c r="D123" s="35"/>
      <c r="E123" s="35"/>
      <c r="F123" s="35"/>
      <c r="G123" s="35"/>
      <c r="H123" s="35"/>
      <c r="I123" s="35"/>
      <c r="J123" s="169">
        <f>BK123</f>
        <v>0</v>
      </c>
      <c r="K123" s="35"/>
      <c r="L123" s="38"/>
      <c r="M123" s="77"/>
      <c r="N123" s="170"/>
      <c r="O123" s="78"/>
      <c r="P123" s="171">
        <f>P124+P143</f>
        <v>0</v>
      </c>
      <c r="Q123" s="78"/>
      <c r="R123" s="171">
        <f>R124+R143</f>
        <v>754.12131000000011</v>
      </c>
      <c r="S123" s="78"/>
      <c r="T123" s="172">
        <f>T124+T143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71</v>
      </c>
      <c r="AU123" s="16" t="s">
        <v>114</v>
      </c>
      <c r="BK123" s="173">
        <f>BK124+BK143</f>
        <v>0</v>
      </c>
    </row>
    <row r="124" spans="1:65" s="12" customFormat="1" ht="25.9" customHeight="1">
      <c r="B124" s="174"/>
      <c r="C124" s="175"/>
      <c r="D124" s="176" t="s">
        <v>71</v>
      </c>
      <c r="E124" s="177" t="s">
        <v>131</v>
      </c>
      <c r="F124" s="177" t="s">
        <v>132</v>
      </c>
      <c r="G124" s="175"/>
      <c r="H124" s="175"/>
      <c r="I124" s="178"/>
      <c r="J124" s="179">
        <f>BK124</f>
        <v>0</v>
      </c>
      <c r="K124" s="175"/>
      <c r="L124" s="180"/>
      <c r="M124" s="181"/>
      <c r="N124" s="182"/>
      <c r="O124" s="182"/>
      <c r="P124" s="183">
        <f>P125</f>
        <v>0</v>
      </c>
      <c r="Q124" s="182"/>
      <c r="R124" s="183">
        <f>R125</f>
        <v>754.12131000000011</v>
      </c>
      <c r="S124" s="182"/>
      <c r="T124" s="184">
        <f>T125</f>
        <v>0</v>
      </c>
      <c r="AR124" s="185" t="s">
        <v>79</v>
      </c>
      <c r="AT124" s="186" t="s">
        <v>71</v>
      </c>
      <c r="AU124" s="186" t="s">
        <v>72</v>
      </c>
      <c r="AY124" s="185" t="s">
        <v>133</v>
      </c>
      <c r="BK124" s="187">
        <f>BK125</f>
        <v>0</v>
      </c>
    </row>
    <row r="125" spans="1:65" s="12" customFormat="1" ht="22.9" customHeight="1">
      <c r="B125" s="174"/>
      <c r="C125" s="175"/>
      <c r="D125" s="176" t="s">
        <v>71</v>
      </c>
      <c r="E125" s="188" t="s">
        <v>134</v>
      </c>
      <c r="F125" s="188" t="s">
        <v>135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SUM(P126:P142)</f>
        <v>0</v>
      </c>
      <c r="Q125" s="182"/>
      <c r="R125" s="183">
        <f>SUM(R126:R142)</f>
        <v>754.12131000000011</v>
      </c>
      <c r="S125" s="182"/>
      <c r="T125" s="184">
        <f>SUM(T126:T142)</f>
        <v>0</v>
      </c>
      <c r="AR125" s="185" t="s">
        <v>79</v>
      </c>
      <c r="AT125" s="186" t="s">
        <v>71</v>
      </c>
      <c r="AU125" s="186" t="s">
        <v>79</v>
      </c>
      <c r="AY125" s="185" t="s">
        <v>133</v>
      </c>
      <c r="BK125" s="187">
        <f>SUM(BK126:BK142)</f>
        <v>0</v>
      </c>
    </row>
    <row r="126" spans="1:65" s="2" customFormat="1" ht="24.2" customHeight="1">
      <c r="A126" s="33"/>
      <c r="B126" s="34"/>
      <c r="C126" s="190" t="s">
        <v>79</v>
      </c>
      <c r="D126" s="190" t="s">
        <v>136</v>
      </c>
      <c r="E126" s="191" t="s">
        <v>137</v>
      </c>
      <c r="F126" s="192" t="s">
        <v>138</v>
      </c>
      <c r="G126" s="193" t="s">
        <v>139</v>
      </c>
      <c r="H126" s="194">
        <v>597</v>
      </c>
      <c r="I126" s="195"/>
      <c r="J126" s="196">
        <f t="shared" ref="J126:J131" si="0">ROUND(I126*H126,2)</f>
        <v>0</v>
      </c>
      <c r="K126" s="192" t="s">
        <v>140</v>
      </c>
      <c r="L126" s="38"/>
      <c r="M126" s="197" t="s">
        <v>1</v>
      </c>
      <c r="N126" s="198" t="s">
        <v>37</v>
      </c>
      <c r="O126" s="70"/>
      <c r="P126" s="199">
        <f t="shared" ref="P126:P131" si="1">O126*H126</f>
        <v>0</v>
      </c>
      <c r="Q126" s="199">
        <v>0</v>
      </c>
      <c r="R126" s="199">
        <f t="shared" ref="R126:R131" si="2">Q126*H126</f>
        <v>0</v>
      </c>
      <c r="S126" s="199">
        <v>0</v>
      </c>
      <c r="T126" s="200">
        <f t="shared" ref="T126:T131" si="3"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141</v>
      </c>
      <c r="AT126" s="201" t="s">
        <v>136</v>
      </c>
      <c r="AU126" s="201" t="s">
        <v>81</v>
      </c>
      <c r="AY126" s="16" t="s">
        <v>133</v>
      </c>
      <c r="BE126" s="202">
        <f t="shared" ref="BE126:BE131" si="4">IF(N126="základní",J126,0)</f>
        <v>0</v>
      </c>
      <c r="BF126" s="202">
        <f t="shared" ref="BF126:BF131" si="5">IF(N126="snížená",J126,0)</f>
        <v>0</v>
      </c>
      <c r="BG126" s="202">
        <f t="shared" ref="BG126:BG131" si="6">IF(N126="zákl. přenesená",J126,0)</f>
        <v>0</v>
      </c>
      <c r="BH126" s="202">
        <f t="shared" ref="BH126:BH131" si="7">IF(N126="sníž. přenesená",J126,0)</f>
        <v>0</v>
      </c>
      <c r="BI126" s="202">
        <f t="shared" ref="BI126:BI131" si="8">IF(N126="nulová",J126,0)</f>
        <v>0</v>
      </c>
      <c r="BJ126" s="16" t="s">
        <v>79</v>
      </c>
      <c r="BK126" s="202">
        <f t="shared" ref="BK126:BK131" si="9">ROUND(I126*H126,2)</f>
        <v>0</v>
      </c>
      <c r="BL126" s="16" t="s">
        <v>141</v>
      </c>
      <c r="BM126" s="201" t="s">
        <v>142</v>
      </c>
    </row>
    <row r="127" spans="1:65" s="2" customFormat="1" ht="24.2" customHeight="1">
      <c r="A127" s="33"/>
      <c r="B127" s="34"/>
      <c r="C127" s="190" t="s">
        <v>81</v>
      </c>
      <c r="D127" s="190" t="s">
        <v>136</v>
      </c>
      <c r="E127" s="191" t="s">
        <v>143</v>
      </c>
      <c r="F127" s="192" t="s">
        <v>144</v>
      </c>
      <c r="G127" s="193" t="s">
        <v>139</v>
      </c>
      <c r="H127" s="194">
        <v>678</v>
      </c>
      <c r="I127" s="195"/>
      <c r="J127" s="196">
        <f t="shared" si="0"/>
        <v>0</v>
      </c>
      <c r="K127" s="192" t="s">
        <v>140</v>
      </c>
      <c r="L127" s="38"/>
      <c r="M127" s="197" t="s">
        <v>1</v>
      </c>
      <c r="N127" s="198" t="s">
        <v>37</v>
      </c>
      <c r="O127" s="70"/>
      <c r="P127" s="199">
        <f t="shared" si="1"/>
        <v>0</v>
      </c>
      <c r="Q127" s="199">
        <v>0</v>
      </c>
      <c r="R127" s="199">
        <f t="shared" si="2"/>
        <v>0</v>
      </c>
      <c r="S127" s="199">
        <v>0</v>
      </c>
      <c r="T127" s="200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141</v>
      </c>
      <c r="AT127" s="201" t="s">
        <v>136</v>
      </c>
      <c r="AU127" s="201" t="s">
        <v>81</v>
      </c>
      <c r="AY127" s="16" t="s">
        <v>133</v>
      </c>
      <c r="BE127" s="202">
        <f t="shared" si="4"/>
        <v>0</v>
      </c>
      <c r="BF127" s="202">
        <f t="shared" si="5"/>
        <v>0</v>
      </c>
      <c r="BG127" s="202">
        <f t="shared" si="6"/>
        <v>0</v>
      </c>
      <c r="BH127" s="202">
        <f t="shared" si="7"/>
        <v>0</v>
      </c>
      <c r="BI127" s="202">
        <f t="shared" si="8"/>
        <v>0</v>
      </c>
      <c r="BJ127" s="16" t="s">
        <v>79</v>
      </c>
      <c r="BK127" s="202">
        <f t="shared" si="9"/>
        <v>0</v>
      </c>
      <c r="BL127" s="16" t="s">
        <v>141</v>
      </c>
      <c r="BM127" s="201" t="s">
        <v>145</v>
      </c>
    </row>
    <row r="128" spans="1:65" s="2" customFormat="1" ht="37.9" customHeight="1">
      <c r="A128" s="33"/>
      <c r="B128" s="34"/>
      <c r="C128" s="190" t="s">
        <v>146</v>
      </c>
      <c r="D128" s="190" t="s">
        <v>136</v>
      </c>
      <c r="E128" s="191" t="s">
        <v>147</v>
      </c>
      <c r="F128" s="192" t="s">
        <v>148</v>
      </c>
      <c r="G128" s="193" t="s">
        <v>139</v>
      </c>
      <c r="H128" s="194">
        <v>678</v>
      </c>
      <c r="I128" s="195"/>
      <c r="J128" s="196">
        <f t="shared" si="0"/>
        <v>0</v>
      </c>
      <c r="K128" s="192" t="s">
        <v>140</v>
      </c>
      <c r="L128" s="38"/>
      <c r="M128" s="197" t="s">
        <v>1</v>
      </c>
      <c r="N128" s="198" t="s">
        <v>37</v>
      </c>
      <c r="O128" s="70"/>
      <c r="P128" s="199">
        <f t="shared" si="1"/>
        <v>0</v>
      </c>
      <c r="Q128" s="199">
        <v>0</v>
      </c>
      <c r="R128" s="199">
        <f t="shared" si="2"/>
        <v>0</v>
      </c>
      <c r="S128" s="199">
        <v>0</v>
      </c>
      <c r="T128" s="200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141</v>
      </c>
      <c r="AT128" s="201" t="s">
        <v>136</v>
      </c>
      <c r="AU128" s="201" t="s">
        <v>81</v>
      </c>
      <c r="AY128" s="16" t="s">
        <v>133</v>
      </c>
      <c r="BE128" s="202">
        <f t="shared" si="4"/>
        <v>0</v>
      </c>
      <c r="BF128" s="202">
        <f t="shared" si="5"/>
        <v>0</v>
      </c>
      <c r="BG128" s="202">
        <f t="shared" si="6"/>
        <v>0</v>
      </c>
      <c r="BH128" s="202">
        <f t="shared" si="7"/>
        <v>0</v>
      </c>
      <c r="BI128" s="202">
        <f t="shared" si="8"/>
        <v>0</v>
      </c>
      <c r="BJ128" s="16" t="s">
        <v>79</v>
      </c>
      <c r="BK128" s="202">
        <f t="shared" si="9"/>
        <v>0</v>
      </c>
      <c r="BL128" s="16" t="s">
        <v>141</v>
      </c>
      <c r="BM128" s="201" t="s">
        <v>149</v>
      </c>
    </row>
    <row r="129" spans="1:65" s="2" customFormat="1" ht="24.2" customHeight="1">
      <c r="A129" s="33"/>
      <c r="B129" s="34"/>
      <c r="C129" s="203" t="s">
        <v>141</v>
      </c>
      <c r="D129" s="203" t="s">
        <v>150</v>
      </c>
      <c r="E129" s="204" t="s">
        <v>151</v>
      </c>
      <c r="F129" s="205" t="s">
        <v>152</v>
      </c>
      <c r="G129" s="206" t="s">
        <v>139</v>
      </c>
      <c r="H129" s="207">
        <v>2</v>
      </c>
      <c r="I129" s="208"/>
      <c r="J129" s="209">
        <f t="shared" si="0"/>
        <v>0</v>
      </c>
      <c r="K129" s="205" t="s">
        <v>140</v>
      </c>
      <c r="L129" s="210"/>
      <c r="M129" s="211" t="s">
        <v>1</v>
      </c>
      <c r="N129" s="212" t="s">
        <v>37</v>
      </c>
      <c r="O129" s="70"/>
      <c r="P129" s="199">
        <f t="shared" si="1"/>
        <v>0</v>
      </c>
      <c r="Q129" s="199">
        <v>0.26889000000000002</v>
      </c>
      <c r="R129" s="199">
        <f t="shared" si="2"/>
        <v>0.53778000000000004</v>
      </c>
      <c r="S129" s="199">
        <v>0</v>
      </c>
      <c r="T129" s="200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153</v>
      </c>
      <c r="AT129" s="201" t="s">
        <v>150</v>
      </c>
      <c r="AU129" s="201" t="s">
        <v>81</v>
      </c>
      <c r="AY129" s="16" t="s">
        <v>133</v>
      </c>
      <c r="BE129" s="202">
        <f t="shared" si="4"/>
        <v>0</v>
      </c>
      <c r="BF129" s="202">
        <f t="shared" si="5"/>
        <v>0</v>
      </c>
      <c r="BG129" s="202">
        <f t="shared" si="6"/>
        <v>0</v>
      </c>
      <c r="BH129" s="202">
        <f t="shared" si="7"/>
        <v>0</v>
      </c>
      <c r="BI129" s="202">
        <f t="shared" si="8"/>
        <v>0</v>
      </c>
      <c r="BJ129" s="16" t="s">
        <v>79</v>
      </c>
      <c r="BK129" s="202">
        <f t="shared" si="9"/>
        <v>0</v>
      </c>
      <c r="BL129" s="16" t="s">
        <v>153</v>
      </c>
      <c r="BM129" s="201" t="s">
        <v>154</v>
      </c>
    </row>
    <row r="130" spans="1:65" s="2" customFormat="1" ht="24.2" customHeight="1">
      <c r="A130" s="33"/>
      <c r="B130" s="34"/>
      <c r="C130" s="190" t="s">
        <v>134</v>
      </c>
      <c r="D130" s="190" t="s">
        <v>136</v>
      </c>
      <c r="E130" s="191" t="s">
        <v>155</v>
      </c>
      <c r="F130" s="192" t="s">
        <v>156</v>
      </c>
      <c r="G130" s="193" t="s">
        <v>157</v>
      </c>
      <c r="H130" s="194">
        <v>9</v>
      </c>
      <c r="I130" s="195"/>
      <c r="J130" s="196">
        <f t="shared" si="0"/>
        <v>0</v>
      </c>
      <c r="K130" s="192" t="s">
        <v>140</v>
      </c>
      <c r="L130" s="38"/>
      <c r="M130" s="197" t="s">
        <v>1</v>
      </c>
      <c r="N130" s="198" t="s">
        <v>37</v>
      </c>
      <c r="O130" s="70"/>
      <c r="P130" s="199">
        <f t="shared" si="1"/>
        <v>0</v>
      </c>
      <c r="Q130" s="199">
        <v>0</v>
      </c>
      <c r="R130" s="199">
        <f t="shared" si="2"/>
        <v>0</v>
      </c>
      <c r="S130" s="199">
        <v>0</v>
      </c>
      <c r="T130" s="200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141</v>
      </c>
      <c r="AT130" s="201" t="s">
        <v>136</v>
      </c>
      <c r="AU130" s="201" t="s">
        <v>81</v>
      </c>
      <c r="AY130" s="16" t="s">
        <v>133</v>
      </c>
      <c r="BE130" s="202">
        <f t="shared" si="4"/>
        <v>0</v>
      </c>
      <c r="BF130" s="202">
        <f t="shared" si="5"/>
        <v>0</v>
      </c>
      <c r="BG130" s="202">
        <f t="shared" si="6"/>
        <v>0</v>
      </c>
      <c r="BH130" s="202">
        <f t="shared" si="7"/>
        <v>0</v>
      </c>
      <c r="BI130" s="202">
        <f t="shared" si="8"/>
        <v>0</v>
      </c>
      <c r="BJ130" s="16" t="s">
        <v>79</v>
      </c>
      <c r="BK130" s="202">
        <f t="shared" si="9"/>
        <v>0</v>
      </c>
      <c r="BL130" s="16" t="s">
        <v>141</v>
      </c>
      <c r="BM130" s="201" t="s">
        <v>158</v>
      </c>
    </row>
    <row r="131" spans="1:65" s="2" customFormat="1" ht="24.2" customHeight="1">
      <c r="A131" s="33"/>
      <c r="B131" s="34"/>
      <c r="C131" s="203" t="s">
        <v>159</v>
      </c>
      <c r="D131" s="203" t="s">
        <v>150</v>
      </c>
      <c r="E131" s="204" t="s">
        <v>160</v>
      </c>
      <c r="F131" s="205" t="s">
        <v>161</v>
      </c>
      <c r="G131" s="206" t="s">
        <v>162</v>
      </c>
      <c r="H131" s="207">
        <v>750</v>
      </c>
      <c r="I131" s="208"/>
      <c r="J131" s="209">
        <f t="shared" si="0"/>
        <v>0</v>
      </c>
      <c r="K131" s="205" t="s">
        <v>140</v>
      </c>
      <c r="L131" s="210"/>
      <c r="M131" s="211" t="s">
        <v>1</v>
      </c>
      <c r="N131" s="212" t="s">
        <v>37</v>
      </c>
      <c r="O131" s="70"/>
      <c r="P131" s="199">
        <f t="shared" si="1"/>
        <v>0</v>
      </c>
      <c r="Q131" s="199">
        <v>1</v>
      </c>
      <c r="R131" s="199">
        <f t="shared" si="2"/>
        <v>750</v>
      </c>
      <c r="S131" s="199">
        <v>0</v>
      </c>
      <c r="T131" s="200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163</v>
      </c>
      <c r="AT131" s="201" t="s">
        <v>150</v>
      </c>
      <c r="AU131" s="201" t="s">
        <v>81</v>
      </c>
      <c r="AY131" s="16" t="s">
        <v>133</v>
      </c>
      <c r="BE131" s="202">
        <f t="shared" si="4"/>
        <v>0</v>
      </c>
      <c r="BF131" s="202">
        <f t="shared" si="5"/>
        <v>0</v>
      </c>
      <c r="BG131" s="202">
        <f t="shared" si="6"/>
        <v>0</v>
      </c>
      <c r="BH131" s="202">
        <f t="shared" si="7"/>
        <v>0</v>
      </c>
      <c r="BI131" s="202">
        <f t="shared" si="8"/>
        <v>0</v>
      </c>
      <c r="BJ131" s="16" t="s">
        <v>79</v>
      </c>
      <c r="BK131" s="202">
        <f t="shared" si="9"/>
        <v>0</v>
      </c>
      <c r="BL131" s="16" t="s">
        <v>141</v>
      </c>
      <c r="BM131" s="201" t="s">
        <v>164</v>
      </c>
    </row>
    <row r="132" spans="1:65" s="13" customFormat="1">
      <c r="B132" s="213"/>
      <c r="C132" s="214"/>
      <c r="D132" s="215" t="s">
        <v>165</v>
      </c>
      <c r="E132" s="214"/>
      <c r="F132" s="216" t="s">
        <v>166</v>
      </c>
      <c r="G132" s="214"/>
      <c r="H132" s="217">
        <v>750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165</v>
      </c>
      <c r="AU132" s="223" t="s">
        <v>81</v>
      </c>
      <c r="AV132" s="13" t="s">
        <v>81</v>
      </c>
      <c r="AW132" s="13" t="s">
        <v>4</v>
      </c>
      <c r="AX132" s="13" t="s">
        <v>79</v>
      </c>
      <c r="AY132" s="223" t="s">
        <v>133</v>
      </c>
    </row>
    <row r="133" spans="1:65" s="2" customFormat="1" ht="24.2" customHeight="1">
      <c r="A133" s="33"/>
      <c r="B133" s="34"/>
      <c r="C133" s="190" t="s">
        <v>167</v>
      </c>
      <c r="D133" s="190" t="s">
        <v>136</v>
      </c>
      <c r="E133" s="191" t="s">
        <v>168</v>
      </c>
      <c r="F133" s="192" t="s">
        <v>169</v>
      </c>
      <c r="G133" s="193" t="s">
        <v>170</v>
      </c>
      <c r="H133" s="194">
        <v>417</v>
      </c>
      <c r="I133" s="195"/>
      <c r="J133" s="196">
        <f t="shared" ref="J133:J142" si="10">ROUND(I133*H133,2)</f>
        <v>0</v>
      </c>
      <c r="K133" s="192" t="s">
        <v>140</v>
      </c>
      <c r="L133" s="38"/>
      <c r="M133" s="197" t="s">
        <v>1</v>
      </c>
      <c r="N133" s="198" t="s">
        <v>37</v>
      </c>
      <c r="O133" s="70"/>
      <c r="P133" s="199">
        <f t="shared" ref="P133:P142" si="11">O133*H133</f>
        <v>0</v>
      </c>
      <c r="Q133" s="199">
        <v>0</v>
      </c>
      <c r="R133" s="199">
        <f t="shared" ref="R133:R142" si="12">Q133*H133</f>
        <v>0</v>
      </c>
      <c r="S133" s="199">
        <v>0</v>
      </c>
      <c r="T133" s="200">
        <f t="shared" ref="T133:T142" si="13"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141</v>
      </c>
      <c r="AT133" s="201" t="s">
        <v>136</v>
      </c>
      <c r="AU133" s="201" t="s">
        <v>81</v>
      </c>
      <c r="AY133" s="16" t="s">
        <v>133</v>
      </c>
      <c r="BE133" s="202">
        <f t="shared" ref="BE133:BE142" si="14">IF(N133="základní",J133,0)</f>
        <v>0</v>
      </c>
      <c r="BF133" s="202">
        <f t="shared" ref="BF133:BF142" si="15">IF(N133="snížená",J133,0)</f>
        <v>0</v>
      </c>
      <c r="BG133" s="202">
        <f t="shared" ref="BG133:BG142" si="16">IF(N133="zákl. přenesená",J133,0)</f>
        <v>0</v>
      </c>
      <c r="BH133" s="202">
        <f t="shared" ref="BH133:BH142" si="17">IF(N133="sníž. přenesená",J133,0)</f>
        <v>0</v>
      </c>
      <c r="BI133" s="202">
        <f t="shared" ref="BI133:BI142" si="18">IF(N133="nulová",J133,0)</f>
        <v>0</v>
      </c>
      <c r="BJ133" s="16" t="s">
        <v>79</v>
      </c>
      <c r="BK133" s="202">
        <f t="shared" ref="BK133:BK142" si="19">ROUND(I133*H133,2)</f>
        <v>0</v>
      </c>
      <c r="BL133" s="16" t="s">
        <v>141</v>
      </c>
      <c r="BM133" s="201" t="s">
        <v>171</v>
      </c>
    </row>
    <row r="134" spans="1:65" s="2" customFormat="1" ht="24.2" customHeight="1">
      <c r="A134" s="33"/>
      <c r="B134" s="34"/>
      <c r="C134" s="190" t="s">
        <v>163</v>
      </c>
      <c r="D134" s="190" t="s">
        <v>136</v>
      </c>
      <c r="E134" s="191" t="s">
        <v>172</v>
      </c>
      <c r="F134" s="192" t="s">
        <v>173</v>
      </c>
      <c r="G134" s="193" t="s">
        <v>174</v>
      </c>
      <c r="H134" s="194">
        <v>3</v>
      </c>
      <c r="I134" s="195"/>
      <c r="J134" s="196">
        <f t="shared" si="10"/>
        <v>0</v>
      </c>
      <c r="K134" s="192" t="s">
        <v>140</v>
      </c>
      <c r="L134" s="38"/>
      <c r="M134" s="197" t="s">
        <v>1</v>
      </c>
      <c r="N134" s="198" t="s">
        <v>37</v>
      </c>
      <c r="O134" s="70"/>
      <c r="P134" s="199">
        <f t="shared" si="11"/>
        <v>0</v>
      </c>
      <c r="Q134" s="199">
        <v>0</v>
      </c>
      <c r="R134" s="199">
        <f t="shared" si="12"/>
        <v>0</v>
      </c>
      <c r="S134" s="199">
        <v>0</v>
      </c>
      <c r="T134" s="200">
        <f t="shared" si="1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141</v>
      </c>
      <c r="AT134" s="201" t="s">
        <v>136</v>
      </c>
      <c r="AU134" s="201" t="s">
        <v>81</v>
      </c>
      <c r="AY134" s="16" t="s">
        <v>133</v>
      </c>
      <c r="BE134" s="202">
        <f t="shared" si="14"/>
        <v>0</v>
      </c>
      <c r="BF134" s="202">
        <f t="shared" si="15"/>
        <v>0</v>
      </c>
      <c r="BG134" s="202">
        <f t="shared" si="16"/>
        <v>0</v>
      </c>
      <c r="BH134" s="202">
        <f t="shared" si="17"/>
        <v>0</v>
      </c>
      <c r="BI134" s="202">
        <f t="shared" si="18"/>
        <v>0</v>
      </c>
      <c r="BJ134" s="16" t="s">
        <v>79</v>
      </c>
      <c r="BK134" s="202">
        <f t="shared" si="19"/>
        <v>0</v>
      </c>
      <c r="BL134" s="16" t="s">
        <v>141</v>
      </c>
      <c r="BM134" s="201" t="s">
        <v>175</v>
      </c>
    </row>
    <row r="135" spans="1:65" s="2" customFormat="1" ht="24.2" customHeight="1">
      <c r="A135" s="33"/>
      <c r="B135" s="34"/>
      <c r="C135" s="203" t="s">
        <v>176</v>
      </c>
      <c r="D135" s="203" t="s">
        <v>150</v>
      </c>
      <c r="E135" s="204" t="s">
        <v>177</v>
      </c>
      <c r="F135" s="205" t="s">
        <v>178</v>
      </c>
      <c r="G135" s="206" t="s">
        <v>139</v>
      </c>
      <c r="H135" s="207">
        <v>1356</v>
      </c>
      <c r="I135" s="208"/>
      <c r="J135" s="209">
        <f t="shared" si="10"/>
        <v>0</v>
      </c>
      <c r="K135" s="205" t="s">
        <v>140</v>
      </c>
      <c r="L135" s="210"/>
      <c r="M135" s="211" t="s">
        <v>1</v>
      </c>
      <c r="N135" s="212" t="s">
        <v>37</v>
      </c>
      <c r="O135" s="70"/>
      <c r="P135" s="199">
        <f t="shared" si="11"/>
        <v>0</v>
      </c>
      <c r="Q135" s="199">
        <v>1.8000000000000001E-4</v>
      </c>
      <c r="R135" s="199">
        <f t="shared" si="12"/>
        <v>0.24408000000000002</v>
      </c>
      <c r="S135" s="199">
        <v>0</v>
      </c>
      <c r="T135" s="200">
        <f t="shared" si="1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163</v>
      </c>
      <c r="AT135" s="201" t="s">
        <v>150</v>
      </c>
      <c r="AU135" s="201" t="s">
        <v>81</v>
      </c>
      <c r="AY135" s="16" t="s">
        <v>133</v>
      </c>
      <c r="BE135" s="202">
        <f t="shared" si="14"/>
        <v>0</v>
      </c>
      <c r="BF135" s="202">
        <f t="shared" si="15"/>
        <v>0</v>
      </c>
      <c r="BG135" s="202">
        <f t="shared" si="16"/>
        <v>0</v>
      </c>
      <c r="BH135" s="202">
        <f t="shared" si="17"/>
        <v>0</v>
      </c>
      <c r="BI135" s="202">
        <f t="shared" si="18"/>
        <v>0</v>
      </c>
      <c r="BJ135" s="16" t="s">
        <v>79</v>
      </c>
      <c r="BK135" s="202">
        <f t="shared" si="19"/>
        <v>0</v>
      </c>
      <c r="BL135" s="16" t="s">
        <v>141</v>
      </c>
      <c r="BM135" s="201" t="s">
        <v>179</v>
      </c>
    </row>
    <row r="136" spans="1:65" s="2" customFormat="1" ht="24.2" customHeight="1">
      <c r="A136" s="33"/>
      <c r="B136" s="34"/>
      <c r="C136" s="203" t="s">
        <v>180</v>
      </c>
      <c r="D136" s="203" t="s">
        <v>150</v>
      </c>
      <c r="E136" s="204" t="s">
        <v>181</v>
      </c>
      <c r="F136" s="205" t="s">
        <v>182</v>
      </c>
      <c r="G136" s="206" t="s">
        <v>139</v>
      </c>
      <c r="H136" s="207">
        <v>2715</v>
      </c>
      <c r="I136" s="208"/>
      <c r="J136" s="209">
        <f t="shared" si="10"/>
        <v>0</v>
      </c>
      <c r="K136" s="205" t="s">
        <v>140</v>
      </c>
      <c r="L136" s="210"/>
      <c r="M136" s="211" t="s">
        <v>1</v>
      </c>
      <c r="N136" s="212" t="s">
        <v>37</v>
      </c>
      <c r="O136" s="70"/>
      <c r="P136" s="199">
        <f t="shared" si="11"/>
        <v>0</v>
      </c>
      <c r="Q136" s="199">
        <v>1.23E-3</v>
      </c>
      <c r="R136" s="199">
        <f t="shared" si="12"/>
        <v>3.3394499999999998</v>
      </c>
      <c r="S136" s="199">
        <v>0</v>
      </c>
      <c r="T136" s="200">
        <f t="shared" si="1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163</v>
      </c>
      <c r="AT136" s="201" t="s">
        <v>150</v>
      </c>
      <c r="AU136" s="201" t="s">
        <v>81</v>
      </c>
      <c r="AY136" s="16" t="s">
        <v>133</v>
      </c>
      <c r="BE136" s="202">
        <f t="shared" si="14"/>
        <v>0</v>
      </c>
      <c r="BF136" s="202">
        <f t="shared" si="15"/>
        <v>0</v>
      </c>
      <c r="BG136" s="202">
        <f t="shared" si="16"/>
        <v>0</v>
      </c>
      <c r="BH136" s="202">
        <f t="shared" si="17"/>
        <v>0</v>
      </c>
      <c r="BI136" s="202">
        <f t="shared" si="18"/>
        <v>0</v>
      </c>
      <c r="BJ136" s="16" t="s">
        <v>79</v>
      </c>
      <c r="BK136" s="202">
        <f t="shared" si="19"/>
        <v>0</v>
      </c>
      <c r="BL136" s="16" t="s">
        <v>141</v>
      </c>
      <c r="BM136" s="201" t="s">
        <v>183</v>
      </c>
    </row>
    <row r="137" spans="1:65" s="2" customFormat="1" ht="24.2" customHeight="1">
      <c r="A137" s="33"/>
      <c r="B137" s="34"/>
      <c r="C137" s="190" t="s">
        <v>184</v>
      </c>
      <c r="D137" s="190" t="s">
        <v>136</v>
      </c>
      <c r="E137" s="191" t="s">
        <v>185</v>
      </c>
      <c r="F137" s="192" t="s">
        <v>186</v>
      </c>
      <c r="G137" s="193" t="s">
        <v>174</v>
      </c>
      <c r="H137" s="194">
        <v>3</v>
      </c>
      <c r="I137" s="195"/>
      <c r="J137" s="196">
        <f t="shared" si="10"/>
        <v>0</v>
      </c>
      <c r="K137" s="192" t="s">
        <v>140</v>
      </c>
      <c r="L137" s="38"/>
      <c r="M137" s="197" t="s">
        <v>1</v>
      </c>
      <c r="N137" s="198" t="s">
        <v>37</v>
      </c>
      <c r="O137" s="70"/>
      <c r="P137" s="199">
        <f t="shared" si="11"/>
        <v>0</v>
      </c>
      <c r="Q137" s="199">
        <v>0</v>
      </c>
      <c r="R137" s="199">
        <f t="shared" si="12"/>
        <v>0</v>
      </c>
      <c r="S137" s="199">
        <v>0</v>
      </c>
      <c r="T137" s="200">
        <f t="shared" si="1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141</v>
      </c>
      <c r="AT137" s="201" t="s">
        <v>136</v>
      </c>
      <c r="AU137" s="201" t="s">
        <v>81</v>
      </c>
      <c r="AY137" s="16" t="s">
        <v>133</v>
      </c>
      <c r="BE137" s="202">
        <f t="shared" si="14"/>
        <v>0</v>
      </c>
      <c r="BF137" s="202">
        <f t="shared" si="15"/>
        <v>0</v>
      </c>
      <c r="BG137" s="202">
        <f t="shared" si="16"/>
        <v>0</v>
      </c>
      <c r="BH137" s="202">
        <f t="shared" si="17"/>
        <v>0</v>
      </c>
      <c r="BI137" s="202">
        <f t="shared" si="18"/>
        <v>0</v>
      </c>
      <c r="BJ137" s="16" t="s">
        <v>79</v>
      </c>
      <c r="BK137" s="202">
        <f t="shared" si="19"/>
        <v>0</v>
      </c>
      <c r="BL137" s="16" t="s">
        <v>141</v>
      </c>
      <c r="BM137" s="201" t="s">
        <v>187</v>
      </c>
    </row>
    <row r="138" spans="1:65" s="2" customFormat="1" ht="24.2" customHeight="1">
      <c r="A138" s="33"/>
      <c r="B138" s="34"/>
      <c r="C138" s="190" t="s">
        <v>188</v>
      </c>
      <c r="D138" s="190" t="s">
        <v>136</v>
      </c>
      <c r="E138" s="191" t="s">
        <v>189</v>
      </c>
      <c r="F138" s="192" t="s">
        <v>190</v>
      </c>
      <c r="G138" s="193" t="s">
        <v>191</v>
      </c>
      <c r="H138" s="194">
        <v>4</v>
      </c>
      <c r="I138" s="195"/>
      <c r="J138" s="196">
        <f t="shared" si="10"/>
        <v>0</v>
      </c>
      <c r="K138" s="192" t="s">
        <v>140</v>
      </c>
      <c r="L138" s="38"/>
      <c r="M138" s="197" t="s">
        <v>1</v>
      </c>
      <c r="N138" s="198" t="s">
        <v>37</v>
      </c>
      <c r="O138" s="70"/>
      <c r="P138" s="199">
        <f t="shared" si="11"/>
        <v>0</v>
      </c>
      <c r="Q138" s="199">
        <v>0</v>
      </c>
      <c r="R138" s="199">
        <f t="shared" si="12"/>
        <v>0</v>
      </c>
      <c r="S138" s="199">
        <v>0</v>
      </c>
      <c r="T138" s="200">
        <f t="shared" si="1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141</v>
      </c>
      <c r="AT138" s="201" t="s">
        <v>136</v>
      </c>
      <c r="AU138" s="201" t="s">
        <v>81</v>
      </c>
      <c r="AY138" s="16" t="s">
        <v>133</v>
      </c>
      <c r="BE138" s="202">
        <f t="shared" si="14"/>
        <v>0</v>
      </c>
      <c r="BF138" s="202">
        <f t="shared" si="15"/>
        <v>0</v>
      </c>
      <c r="BG138" s="202">
        <f t="shared" si="16"/>
        <v>0</v>
      </c>
      <c r="BH138" s="202">
        <f t="shared" si="17"/>
        <v>0</v>
      </c>
      <c r="BI138" s="202">
        <f t="shared" si="18"/>
        <v>0</v>
      </c>
      <c r="BJ138" s="16" t="s">
        <v>79</v>
      </c>
      <c r="BK138" s="202">
        <f t="shared" si="19"/>
        <v>0</v>
      </c>
      <c r="BL138" s="16" t="s">
        <v>141</v>
      </c>
      <c r="BM138" s="201" t="s">
        <v>192</v>
      </c>
    </row>
    <row r="139" spans="1:65" s="2" customFormat="1" ht="24.2" customHeight="1">
      <c r="A139" s="33"/>
      <c r="B139" s="34"/>
      <c r="C139" s="190" t="s">
        <v>193</v>
      </c>
      <c r="D139" s="190" t="s">
        <v>136</v>
      </c>
      <c r="E139" s="191" t="s">
        <v>194</v>
      </c>
      <c r="F139" s="192" t="s">
        <v>195</v>
      </c>
      <c r="G139" s="193" t="s">
        <v>139</v>
      </c>
      <c r="H139" s="194">
        <v>8</v>
      </c>
      <c r="I139" s="195"/>
      <c r="J139" s="196">
        <f t="shared" si="10"/>
        <v>0</v>
      </c>
      <c r="K139" s="192" t="s">
        <v>140</v>
      </c>
      <c r="L139" s="38"/>
      <c r="M139" s="197" t="s">
        <v>1</v>
      </c>
      <c r="N139" s="198" t="s">
        <v>37</v>
      </c>
      <c r="O139" s="70"/>
      <c r="P139" s="199">
        <f t="shared" si="11"/>
        <v>0</v>
      </c>
      <c r="Q139" s="199">
        <v>0</v>
      </c>
      <c r="R139" s="199">
        <f t="shared" si="12"/>
        <v>0</v>
      </c>
      <c r="S139" s="199">
        <v>0</v>
      </c>
      <c r="T139" s="200">
        <f t="shared" si="1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141</v>
      </c>
      <c r="AT139" s="201" t="s">
        <v>136</v>
      </c>
      <c r="AU139" s="201" t="s">
        <v>81</v>
      </c>
      <c r="AY139" s="16" t="s">
        <v>133</v>
      </c>
      <c r="BE139" s="202">
        <f t="shared" si="14"/>
        <v>0</v>
      </c>
      <c r="BF139" s="202">
        <f t="shared" si="15"/>
        <v>0</v>
      </c>
      <c r="BG139" s="202">
        <f t="shared" si="16"/>
        <v>0</v>
      </c>
      <c r="BH139" s="202">
        <f t="shared" si="17"/>
        <v>0</v>
      </c>
      <c r="BI139" s="202">
        <f t="shared" si="18"/>
        <v>0</v>
      </c>
      <c r="BJ139" s="16" t="s">
        <v>79</v>
      </c>
      <c r="BK139" s="202">
        <f t="shared" si="19"/>
        <v>0</v>
      </c>
      <c r="BL139" s="16" t="s">
        <v>141</v>
      </c>
      <c r="BM139" s="201" t="s">
        <v>196</v>
      </c>
    </row>
    <row r="140" spans="1:65" s="2" customFormat="1" ht="24.2" customHeight="1">
      <c r="A140" s="33"/>
      <c r="B140" s="34"/>
      <c r="C140" s="190" t="s">
        <v>197</v>
      </c>
      <c r="D140" s="190" t="s">
        <v>136</v>
      </c>
      <c r="E140" s="191" t="s">
        <v>198</v>
      </c>
      <c r="F140" s="192" t="s">
        <v>199</v>
      </c>
      <c r="G140" s="193" t="s">
        <v>191</v>
      </c>
      <c r="H140" s="194">
        <v>2</v>
      </c>
      <c r="I140" s="195"/>
      <c r="J140" s="196">
        <f t="shared" si="10"/>
        <v>0</v>
      </c>
      <c r="K140" s="192" t="s">
        <v>140</v>
      </c>
      <c r="L140" s="38"/>
      <c r="M140" s="197" t="s">
        <v>1</v>
      </c>
      <c r="N140" s="198" t="s">
        <v>37</v>
      </c>
      <c r="O140" s="70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141</v>
      </c>
      <c r="AT140" s="201" t="s">
        <v>136</v>
      </c>
      <c r="AU140" s="201" t="s">
        <v>81</v>
      </c>
      <c r="AY140" s="16" t="s">
        <v>133</v>
      </c>
      <c r="BE140" s="202">
        <f t="shared" si="14"/>
        <v>0</v>
      </c>
      <c r="BF140" s="202">
        <f t="shared" si="15"/>
        <v>0</v>
      </c>
      <c r="BG140" s="202">
        <f t="shared" si="16"/>
        <v>0</v>
      </c>
      <c r="BH140" s="202">
        <f t="shared" si="17"/>
        <v>0</v>
      </c>
      <c r="BI140" s="202">
        <f t="shared" si="18"/>
        <v>0</v>
      </c>
      <c r="BJ140" s="16" t="s">
        <v>79</v>
      </c>
      <c r="BK140" s="202">
        <f t="shared" si="19"/>
        <v>0</v>
      </c>
      <c r="BL140" s="16" t="s">
        <v>141</v>
      </c>
      <c r="BM140" s="201" t="s">
        <v>200</v>
      </c>
    </row>
    <row r="141" spans="1:65" s="2" customFormat="1" ht="37.9" customHeight="1">
      <c r="A141" s="33"/>
      <c r="B141" s="34"/>
      <c r="C141" s="190" t="s">
        <v>8</v>
      </c>
      <c r="D141" s="190" t="s">
        <v>136</v>
      </c>
      <c r="E141" s="191" t="s">
        <v>201</v>
      </c>
      <c r="F141" s="192" t="s">
        <v>202</v>
      </c>
      <c r="G141" s="193" t="s">
        <v>157</v>
      </c>
      <c r="H141" s="194">
        <v>100</v>
      </c>
      <c r="I141" s="195"/>
      <c r="J141" s="196">
        <f t="shared" si="10"/>
        <v>0</v>
      </c>
      <c r="K141" s="192" t="s">
        <v>140</v>
      </c>
      <c r="L141" s="38"/>
      <c r="M141" s="197" t="s">
        <v>1</v>
      </c>
      <c r="N141" s="198" t="s">
        <v>37</v>
      </c>
      <c r="O141" s="70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141</v>
      </c>
      <c r="AT141" s="201" t="s">
        <v>136</v>
      </c>
      <c r="AU141" s="201" t="s">
        <v>81</v>
      </c>
      <c r="AY141" s="16" t="s">
        <v>133</v>
      </c>
      <c r="BE141" s="202">
        <f t="shared" si="14"/>
        <v>0</v>
      </c>
      <c r="BF141" s="202">
        <f t="shared" si="15"/>
        <v>0</v>
      </c>
      <c r="BG141" s="202">
        <f t="shared" si="16"/>
        <v>0</v>
      </c>
      <c r="BH141" s="202">
        <f t="shared" si="17"/>
        <v>0</v>
      </c>
      <c r="BI141" s="202">
        <f t="shared" si="18"/>
        <v>0</v>
      </c>
      <c r="BJ141" s="16" t="s">
        <v>79</v>
      </c>
      <c r="BK141" s="202">
        <f t="shared" si="19"/>
        <v>0</v>
      </c>
      <c r="BL141" s="16" t="s">
        <v>141</v>
      </c>
      <c r="BM141" s="201" t="s">
        <v>203</v>
      </c>
    </row>
    <row r="142" spans="1:65" s="2" customFormat="1" ht="37.9" customHeight="1">
      <c r="A142" s="33"/>
      <c r="B142" s="34"/>
      <c r="C142" s="190" t="s">
        <v>204</v>
      </c>
      <c r="D142" s="190" t="s">
        <v>136</v>
      </c>
      <c r="E142" s="191" t="s">
        <v>205</v>
      </c>
      <c r="F142" s="192" t="s">
        <v>206</v>
      </c>
      <c r="G142" s="193" t="s">
        <v>157</v>
      </c>
      <c r="H142" s="194">
        <v>100</v>
      </c>
      <c r="I142" s="195"/>
      <c r="J142" s="196">
        <f t="shared" si="10"/>
        <v>0</v>
      </c>
      <c r="K142" s="192" t="s">
        <v>140</v>
      </c>
      <c r="L142" s="38"/>
      <c r="M142" s="197" t="s">
        <v>1</v>
      </c>
      <c r="N142" s="198" t="s">
        <v>37</v>
      </c>
      <c r="O142" s="70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141</v>
      </c>
      <c r="AT142" s="201" t="s">
        <v>136</v>
      </c>
      <c r="AU142" s="201" t="s">
        <v>81</v>
      </c>
      <c r="AY142" s="16" t="s">
        <v>133</v>
      </c>
      <c r="BE142" s="202">
        <f t="shared" si="14"/>
        <v>0</v>
      </c>
      <c r="BF142" s="202">
        <f t="shared" si="15"/>
        <v>0</v>
      </c>
      <c r="BG142" s="202">
        <f t="shared" si="16"/>
        <v>0</v>
      </c>
      <c r="BH142" s="202">
        <f t="shared" si="17"/>
        <v>0</v>
      </c>
      <c r="BI142" s="202">
        <f t="shared" si="18"/>
        <v>0</v>
      </c>
      <c r="BJ142" s="16" t="s">
        <v>79</v>
      </c>
      <c r="BK142" s="202">
        <f t="shared" si="19"/>
        <v>0</v>
      </c>
      <c r="BL142" s="16" t="s">
        <v>141</v>
      </c>
      <c r="BM142" s="201" t="s">
        <v>207</v>
      </c>
    </row>
    <row r="143" spans="1:65" s="12" customFormat="1" ht="25.9" customHeight="1">
      <c r="B143" s="174"/>
      <c r="C143" s="175"/>
      <c r="D143" s="176" t="s">
        <v>71</v>
      </c>
      <c r="E143" s="177" t="s">
        <v>208</v>
      </c>
      <c r="F143" s="177" t="s">
        <v>209</v>
      </c>
      <c r="G143" s="175"/>
      <c r="H143" s="175"/>
      <c r="I143" s="178"/>
      <c r="J143" s="179">
        <f>BK143</f>
        <v>0</v>
      </c>
      <c r="K143" s="175"/>
      <c r="L143" s="180"/>
      <c r="M143" s="181"/>
      <c r="N143" s="182"/>
      <c r="O143" s="182"/>
      <c r="P143" s="183">
        <f>SUM(P144:P179)</f>
        <v>0</v>
      </c>
      <c r="Q143" s="182"/>
      <c r="R143" s="183">
        <f>SUM(R144:R179)</f>
        <v>0</v>
      </c>
      <c r="S143" s="182"/>
      <c r="T143" s="184">
        <f>SUM(T144:T179)</f>
        <v>0</v>
      </c>
      <c r="AR143" s="185" t="s">
        <v>141</v>
      </c>
      <c r="AT143" s="186" t="s">
        <v>71</v>
      </c>
      <c r="AU143" s="186" t="s">
        <v>72</v>
      </c>
      <c r="AY143" s="185" t="s">
        <v>133</v>
      </c>
      <c r="BK143" s="187">
        <f>SUM(BK144:BK179)</f>
        <v>0</v>
      </c>
    </row>
    <row r="144" spans="1:65" s="2" customFormat="1" ht="24.2" customHeight="1">
      <c r="A144" s="33"/>
      <c r="B144" s="34"/>
      <c r="C144" s="190" t="s">
        <v>210</v>
      </c>
      <c r="D144" s="190" t="s">
        <v>136</v>
      </c>
      <c r="E144" s="191" t="s">
        <v>211</v>
      </c>
      <c r="F144" s="192" t="s">
        <v>212</v>
      </c>
      <c r="G144" s="193" t="s">
        <v>139</v>
      </c>
      <c r="H144" s="194">
        <v>1</v>
      </c>
      <c r="I144" s="195"/>
      <c r="J144" s="196">
        <f>ROUND(I144*H144,2)</f>
        <v>0</v>
      </c>
      <c r="K144" s="192" t="s">
        <v>140</v>
      </c>
      <c r="L144" s="38"/>
      <c r="M144" s="197" t="s">
        <v>1</v>
      </c>
      <c r="N144" s="198" t="s">
        <v>37</v>
      </c>
      <c r="O144" s="70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141</v>
      </c>
      <c r="AT144" s="201" t="s">
        <v>136</v>
      </c>
      <c r="AU144" s="201" t="s">
        <v>79</v>
      </c>
      <c r="AY144" s="16" t="s">
        <v>133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6" t="s">
        <v>79</v>
      </c>
      <c r="BK144" s="202">
        <f>ROUND(I144*H144,2)</f>
        <v>0</v>
      </c>
      <c r="BL144" s="16" t="s">
        <v>141</v>
      </c>
      <c r="BM144" s="201" t="s">
        <v>213</v>
      </c>
    </row>
    <row r="145" spans="1:65" s="2" customFormat="1" ht="24.2" customHeight="1">
      <c r="A145" s="33"/>
      <c r="B145" s="34"/>
      <c r="C145" s="190" t="s">
        <v>214</v>
      </c>
      <c r="D145" s="190" t="s">
        <v>136</v>
      </c>
      <c r="E145" s="191" t="s">
        <v>215</v>
      </c>
      <c r="F145" s="192" t="s">
        <v>216</v>
      </c>
      <c r="G145" s="193" t="s">
        <v>139</v>
      </c>
      <c r="H145" s="194">
        <v>1</v>
      </c>
      <c r="I145" s="195"/>
      <c r="J145" s="196">
        <f>ROUND(I145*H145,2)</f>
        <v>0</v>
      </c>
      <c r="K145" s="192" t="s">
        <v>140</v>
      </c>
      <c r="L145" s="38"/>
      <c r="M145" s="197" t="s">
        <v>1</v>
      </c>
      <c r="N145" s="198" t="s">
        <v>37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217</v>
      </c>
      <c r="AT145" s="201" t="s">
        <v>136</v>
      </c>
      <c r="AU145" s="201" t="s">
        <v>79</v>
      </c>
      <c r="AY145" s="16" t="s">
        <v>133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217</v>
      </c>
      <c r="BM145" s="201" t="s">
        <v>218</v>
      </c>
    </row>
    <row r="146" spans="1:65" s="2" customFormat="1" ht="24.2" customHeight="1">
      <c r="A146" s="33"/>
      <c r="B146" s="34"/>
      <c r="C146" s="203" t="s">
        <v>219</v>
      </c>
      <c r="D146" s="203" t="s">
        <v>150</v>
      </c>
      <c r="E146" s="204" t="s">
        <v>220</v>
      </c>
      <c r="F146" s="205" t="s">
        <v>221</v>
      </c>
      <c r="G146" s="206" t="s">
        <v>139</v>
      </c>
      <c r="H146" s="207">
        <v>1</v>
      </c>
      <c r="I146" s="208"/>
      <c r="J146" s="209">
        <f>ROUND(I146*H146,2)</f>
        <v>0</v>
      </c>
      <c r="K146" s="205" t="s">
        <v>140</v>
      </c>
      <c r="L146" s="210"/>
      <c r="M146" s="211" t="s">
        <v>1</v>
      </c>
      <c r="N146" s="212" t="s">
        <v>37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217</v>
      </c>
      <c r="AT146" s="201" t="s">
        <v>150</v>
      </c>
      <c r="AU146" s="201" t="s">
        <v>79</v>
      </c>
      <c r="AY146" s="16" t="s">
        <v>133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79</v>
      </c>
      <c r="BK146" s="202">
        <f>ROUND(I146*H146,2)</f>
        <v>0</v>
      </c>
      <c r="BL146" s="16" t="s">
        <v>217</v>
      </c>
      <c r="BM146" s="201" t="s">
        <v>222</v>
      </c>
    </row>
    <row r="147" spans="1:65" s="2" customFormat="1" ht="49.15" customHeight="1">
      <c r="A147" s="33"/>
      <c r="B147" s="34"/>
      <c r="C147" s="190" t="s">
        <v>223</v>
      </c>
      <c r="D147" s="190" t="s">
        <v>136</v>
      </c>
      <c r="E147" s="191" t="s">
        <v>224</v>
      </c>
      <c r="F147" s="192" t="s">
        <v>225</v>
      </c>
      <c r="G147" s="193" t="s">
        <v>162</v>
      </c>
      <c r="H147" s="194">
        <v>0.45400000000000001</v>
      </c>
      <c r="I147" s="195"/>
      <c r="J147" s="196">
        <f>ROUND(I147*H147,2)</f>
        <v>0</v>
      </c>
      <c r="K147" s="192" t="s">
        <v>140</v>
      </c>
      <c r="L147" s="38"/>
      <c r="M147" s="197" t="s">
        <v>1</v>
      </c>
      <c r="N147" s="198" t="s">
        <v>37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217</v>
      </c>
      <c r="AT147" s="201" t="s">
        <v>136</v>
      </c>
      <c r="AU147" s="201" t="s">
        <v>79</v>
      </c>
      <c r="AY147" s="16" t="s">
        <v>133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79</v>
      </c>
      <c r="BK147" s="202">
        <f>ROUND(I147*H147,2)</f>
        <v>0</v>
      </c>
      <c r="BL147" s="16" t="s">
        <v>217</v>
      </c>
      <c r="BM147" s="201" t="s">
        <v>226</v>
      </c>
    </row>
    <row r="148" spans="1:65" s="13" customFormat="1">
      <c r="B148" s="213"/>
      <c r="C148" s="214"/>
      <c r="D148" s="215" t="s">
        <v>165</v>
      </c>
      <c r="E148" s="224" t="s">
        <v>1</v>
      </c>
      <c r="F148" s="216" t="s">
        <v>227</v>
      </c>
      <c r="G148" s="214"/>
      <c r="H148" s="217">
        <v>0.24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165</v>
      </c>
      <c r="AU148" s="223" t="s">
        <v>79</v>
      </c>
      <c r="AV148" s="13" t="s">
        <v>81</v>
      </c>
      <c r="AW148" s="13" t="s">
        <v>29</v>
      </c>
      <c r="AX148" s="13" t="s">
        <v>72</v>
      </c>
      <c r="AY148" s="223" t="s">
        <v>133</v>
      </c>
    </row>
    <row r="149" spans="1:65" s="13" customFormat="1">
      <c r="B149" s="213"/>
      <c r="C149" s="214"/>
      <c r="D149" s="215" t="s">
        <v>165</v>
      </c>
      <c r="E149" s="224" t="s">
        <v>1</v>
      </c>
      <c r="F149" s="216" t="s">
        <v>228</v>
      </c>
      <c r="G149" s="214"/>
      <c r="H149" s="217">
        <v>0.214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165</v>
      </c>
      <c r="AU149" s="223" t="s">
        <v>79</v>
      </c>
      <c r="AV149" s="13" t="s">
        <v>81</v>
      </c>
      <c r="AW149" s="13" t="s">
        <v>29</v>
      </c>
      <c r="AX149" s="13" t="s">
        <v>72</v>
      </c>
      <c r="AY149" s="223" t="s">
        <v>133</v>
      </c>
    </row>
    <row r="150" spans="1:65" s="14" customFormat="1">
      <c r="B150" s="225"/>
      <c r="C150" s="226"/>
      <c r="D150" s="215" t="s">
        <v>165</v>
      </c>
      <c r="E150" s="227" t="s">
        <v>1</v>
      </c>
      <c r="F150" s="228" t="s">
        <v>229</v>
      </c>
      <c r="G150" s="226"/>
      <c r="H150" s="229">
        <v>0.45399999999999996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165</v>
      </c>
      <c r="AU150" s="235" t="s">
        <v>79</v>
      </c>
      <c r="AV150" s="14" t="s">
        <v>141</v>
      </c>
      <c r="AW150" s="14" t="s">
        <v>29</v>
      </c>
      <c r="AX150" s="14" t="s">
        <v>79</v>
      </c>
      <c r="AY150" s="235" t="s">
        <v>133</v>
      </c>
    </row>
    <row r="151" spans="1:65" s="2" customFormat="1" ht="62.65" customHeight="1">
      <c r="A151" s="33"/>
      <c r="B151" s="34"/>
      <c r="C151" s="190" t="s">
        <v>7</v>
      </c>
      <c r="D151" s="190" t="s">
        <v>136</v>
      </c>
      <c r="E151" s="191" t="s">
        <v>230</v>
      </c>
      <c r="F151" s="192" t="s">
        <v>231</v>
      </c>
      <c r="G151" s="193" t="s">
        <v>162</v>
      </c>
      <c r="H151" s="194">
        <v>47.76</v>
      </c>
      <c r="I151" s="195"/>
      <c r="J151" s="196">
        <f>ROUND(I151*H151,2)</f>
        <v>0</v>
      </c>
      <c r="K151" s="192" t="s">
        <v>140</v>
      </c>
      <c r="L151" s="38"/>
      <c r="M151" s="197" t="s">
        <v>1</v>
      </c>
      <c r="N151" s="198" t="s">
        <v>37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217</v>
      </c>
      <c r="AT151" s="201" t="s">
        <v>136</v>
      </c>
      <c r="AU151" s="201" t="s">
        <v>79</v>
      </c>
      <c r="AY151" s="16" t="s">
        <v>133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79</v>
      </c>
      <c r="BK151" s="202">
        <f>ROUND(I151*H151,2)</f>
        <v>0</v>
      </c>
      <c r="BL151" s="16" t="s">
        <v>217</v>
      </c>
      <c r="BM151" s="201" t="s">
        <v>232</v>
      </c>
    </row>
    <row r="152" spans="1:65" s="13" customFormat="1">
      <c r="B152" s="213"/>
      <c r="C152" s="214"/>
      <c r="D152" s="215" t="s">
        <v>165</v>
      </c>
      <c r="E152" s="224" t="s">
        <v>1</v>
      </c>
      <c r="F152" s="216" t="s">
        <v>233</v>
      </c>
      <c r="G152" s="214"/>
      <c r="H152" s="217">
        <v>47.76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165</v>
      </c>
      <c r="AU152" s="223" t="s">
        <v>79</v>
      </c>
      <c r="AV152" s="13" t="s">
        <v>81</v>
      </c>
      <c r="AW152" s="13" t="s">
        <v>29</v>
      </c>
      <c r="AX152" s="13" t="s">
        <v>79</v>
      </c>
      <c r="AY152" s="223" t="s">
        <v>133</v>
      </c>
    </row>
    <row r="153" spans="1:65" s="2" customFormat="1" ht="62.65" customHeight="1">
      <c r="A153" s="33"/>
      <c r="B153" s="34"/>
      <c r="C153" s="190" t="s">
        <v>234</v>
      </c>
      <c r="D153" s="190" t="s">
        <v>136</v>
      </c>
      <c r="E153" s="191" t="s">
        <v>235</v>
      </c>
      <c r="F153" s="192" t="s">
        <v>236</v>
      </c>
      <c r="G153" s="193" t="s">
        <v>162</v>
      </c>
      <c r="H153" s="194">
        <v>0.53800000000000003</v>
      </c>
      <c r="I153" s="195"/>
      <c r="J153" s="196">
        <f>ROUND(I153*H153,2)</f>
        <v>0</v>
      </c>
      <c r="K153" s="192" t="s">
        <v>140</v>
      </c>
      <c r="L153" s="38"/>
      <c r="M153" s="197" t="s">
        <v>1</v>
      </c>
      <c r="N153" s="198" t="s">
        <v>37</v>
      </c>
      <c r="O153" s="7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217</v>
      </c>
      <c r="AT153" s="201" t="s">
        <v>136</v>
      </c>
      <c r="AU153" s="201" t="s">
        <v>79</v>
      </c>
      <c r="AY153" s="16" t="s">
        <v>133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79</v>
      </c>
      <c r="BK153" s="202">
        <f>ROUND(I153*H153,2)</f>
        <v>0</v>
      </c>
      <c r="BL153" s="16" t="s">
        <v>217</v>
      </c>
      <c r="BM153" s="201" t="s">
        <v>237</v>
      </c>
    </row>
    <row r="154" spans="1:65" s="13" customFormat="1">
      <c r="B154" s="213"/>
      <c r="C154" s="214"/>
      <c r="D154" s="215" t="s">
        <v>165</v>
      </c>
      <c r="E154" s="224" t="s">
        <v>1</v>
      </c>
      <c r="F154" s="216" t="s">
        <v>238</v>
      </c>
      <c r="G154" s="214"/>
      <c r="H154" s="217">
        <v>0.53800000000000003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165</v>
      </c>
      <c r="AU154" s="223" t="s">
        <v>79</v>
      </c>
      <c r="AV154" s="13" t="s">
        <v>81</v>
      </c>
      <c r="AW154" s="13" t="s">
        <v>29</v>
      </c>
      <c r="AX154" s="13" t="s">
        <v>72</v>
      </c>
      <c r="AY154" s="223" t="s">
        <v>133</v>
      </c>
    </row>
    <row r="155" spans="1:65" s="14" customFormat="1">
      <c r="B155" s="225"/>
      <c r="C155" s="226"/>
      <c r="D155" s="215" t="s">
        <v>165</v>
      </c>
      <c r="E155" s="227" t="s">
        <v>1</v>
      </c>
      <c r="F155" s="228" t="s">
        <v>229</v>
      </c>
      <c r="G155" s="226"/>
      <c r="H155" s="229">
        <v>0.53800000000000003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165</v>
      </c>
      <c r="AU155" s="235" t="s">
        <v>79</v>
      </c>
      <c r="AV155" s="14" t="s">
        <v>141</v>
      </c>
      <c r="AW155" s="14" t="s">
        <v>29</v>
      </c>
      <c r="AX155" s="14" t="s">
        <v>79</v>
      </c>
      <c r="AY155" s="235" t="s">
        <v>133</v>
      </c>
    </row>
    <row r="156" spans="1:65" s="2" customFormat="1" ht="62.65" customHeight="1">
      <c r="A156" s="33"/>
      <c r="B156" s="34"/>
      <c r="C156" s="190" t="s">
        <v>239</v>
      </c>
      <c r="D156" s="190" t="s">
        <v>136</v>
      </c>
      <c r="E156" s="191" t="s">
        <v>240</v>
      </c>
      <c r="F156" s="192" t="s">
        <v>241</v>
      </c>
      <c r="G156" s="193" t="s">
        <v>162</v>
      </c>
      <c r="H156" s="194">
        <v>196.62</v>
      </c>
      <c r="I156" s="195"/>
      <c r="J156" s="196">
        <f>ROUND(I156*H156,2)</f>
        <v>0</v>
      </c>
      <c r="K156" s="192" t="s">
        <v>140</v>
      </c>
      <c r="L156" s="38"/>
      <c r="M156" s="197" t="s">
        <v>1</v>
      </c>
      <c r="N156" s="198" t="s">
        <v>37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217</v>
      </c>
      <c r="AT156" s="201" t="s">
        <v>136</v>
      </c>
      <c r="AU156" s="201" t="s">
        <v>79</v>
      </c>
      <c r="AY156" s="16" t="s">
        <v>133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79</v>
      </c>
      <c r="BK156" s="202">
        <f>ROUND(I156*H156,2)</f>
        <v>0</v>
      </c>
      <c r="BL156" s="16" t="s">
        <v>217</v>
      </c>
      <c r="BM156" s="201" t="s">
        <v>242</v>
      </c>
    </row>
    <row r="157" spans="1:65" s="13" customFormat="1">
      <c r="B157" s="213"/>
      <c r="C157" s="214"/>
      <c r="D157" s="215" t="s">
        <v>165</v>
      </c>
      <c r="E157" s="224" t="s">
        <v>1</v>
      </c>
      <c r="F157" s="216" t="s">
        <v>243</v>
      </c>
      <c r="G157" s="214"/>
      <c r="H157" s="217">
        <v>196.62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165</v>
      </c>
      <c r="AU157" s="223" t="s">
        <v>79</v>
      </c>
      <c r="AV157" s="13" t="s">
        <v>81</v>
      </c>
      <c r="AW157" s="13" t="s">
        <v>29</v>
      </c>
      <c r="AX157" s="13" t="s">
        <v>79</v>
      </c>
      <c r="AY157" s="223" t="s">
        <v>133</v>
      </c>
    </row>
    <row r="158" spans="1:65" s="2" customFormat="1" ht="24.2" customHeight="1">
      <c r="A158" s="33"/>
      <c r="B158" s="34"/>
      <c r="C158" s="190" t="s">
        <v>244</v>
      </c>
      <c r="D158" s="190" t="s">
        <v>136</v>
      </c>
      <c r="E158" s="191" t="s">
        <v>245</v>
      </c>
      <c r="F158" s="192" t="s">
        <v>246</v>
      </c>
      <c r="G158" s="193" t="s">
        <v>162</v>
      </c>
      <c r="H158" s="194">
        <v>244.38</v>
      </c>
      <c r="I158" s="195"/>
      <c r="J158" s="196">
        <f>ROUND(I158*H158,2)</f>
        <v>0</v>
      </c>
      <c r="K158" s="192" t="s">
        <v>140</v>
      </c>
      <c r="L158" s="38"/>
      <c r="M158" s="197" t="s">
        <v>1</v>
      </c>
      <c r="N158" s="198" t="s">
        <v>37</v>
      </c>
      <c r="O158" s="7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217</v>
      </c>
      <c r="AT158" s="201" t="s">
        <v>136</v>
      </c>
      <c r="AU158" s="201" t="s">
        <v>79</v>
      </c>
      <c r="AY158" s="16" t="s">
        <v>133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79</v>
      </c>
      <c r="BK158" s="202">
        <f>ROUND(I158*H158,2)</f>
        <v>0</v>
      </c>
      <c r="BL158" s="16" t="s">
        <v>217</v>
      </c>
      <c r="BM158" s="201" t="s">
        <v>247</v>
      </c>
    </row>
    <row r="159" spans="1:65" s="13" customFormat="1">
      <c r="B159" s="213"/>
      <c r="C159" s="214"/>
      <c r="D159" s="215" t="s">
        <v>165</v>
      </c>
      <c r="E159" s="224" t="s">
        <v>1</v>
      </c>
      <c r="F159" s="216" t="s">
        <v>248</v>
      </c>
      <c r="G159" s="214"/>
      <c r="H159" s="217">
        <v>196.62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165</v>
      </c>
      <c r="AU159" s="223" t="s">
        <v>79</v>
      </c>
      <c r="AV159" s="13" t="s">
        <v>81</v>
      </c>
      <c r="AW159" s="13" t="s">
        <v>29</v>
      </c>
      <c r="AX159" s="13" t="s">
        <v>72</v>
      </c>
      <c r="AY159" s="223" t="s">
        <v>133</v>
      </c>
    </row>
    <row r="160" spans="1:65" s="13" customFormat="1">
      <c r="B160" s="213"/>
      <c r="C160" s="214"/>
      <c r="D160" s="215" t="s">
        <v>165</v>
      </c>
      <c r="E160" s="224" t="s">
        <v>1</v>
      </c>
      <c r="F160" s="216" t="s">
        <v>233</v>
      </c>
      <c r="G160" s="214"/>
      <c r="H160" s="217">
        <v>47.76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165</v>
      </c>
      <c r="AU160" s="223" t="s">
        <v>79</v>
      </c>
      <c r="AV160" s="13" t="s">
        <v>81</v>
      </c>
      <c r="AW160" s="13" t="s">
        <v>29</v>
      </c>
      <c r="AX160" s="13" t="s">
        <v>72</v>
      </c>
      <c r="AY160" s="223" t="s">
        <v>133</v>
      </c>
    </row>
    <row r="161" spans="1:65" s="14" customFormat="1">
      <c r="B161" s="225"/>
      <c r="C161" s="226"/>
      <c r="D161" s="215" t="s">
        <v>165</v>
      </c>
      <c r="E161" s="227" t="s">
        <v>1</v>
      </c>
      <c r="F161" s="228" t="s">
        <v>229</v>
      </c>
      <c r="G161" s="226"/>
      <c r="H161" s="229">
        <v>244.38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165</v>
      </c>
      <c r="AU161" s="235" t="s">
        <v>79</v>
      </c>
      <c r="AV161" s="14" t="s">
        <v>141</v>
      </c>
      <c r="AW161" s="14" t="s">
        <v>29</v>
      </c>
      <c r="AX161" s="14" t="s">
        <v>79</v>
      </c>
      <c r="AY161" s="235" t="s">
        <v>133</v>
      </c>
    </row>
    <row r="162" spans="1:65" s="2" customFormat="1" ht="49.15" customHeight="1">
      <c r="A162" s="33"/>
      <c r="B162" s="34"/>
      <c r="C162" s="190" t="s">
        <v>249</v>
      </c>
      <c r="D162" s="190" t="s">
        <v>136</v>
      </c>
      <c r="E162" s="191" t="s">
        <v>250</v>
      </c>
      <c r="F162" s="192" t="s">
        <v>251</v>
      </c>
      <c r="G162" s="193" t="s">
        <v>162</v>
      </c>
      <c r="H162" s="194">
        <v>750</v>
      </c>
      <c r="I162" s="195"/>
      <c r="J162" s="196">
        <f>ROUND(I162*H162,2)</f>
        <v>0</v>
      </c>
      <c r="K162" s="192" t="s">
        <v>140</v>
      </c>
      <c r="L162" s="38"/>
      <c r="M162" s="197" t="s">
        <v>1</v>
      </c>
      <c r="N162" s="198" t="s">
        <v>37</v>
      </c>
      <c r="O162" s="7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217</v>
      </c>
      <c r="AT162" s="201" t="s">
        <v>136</v>
      </c>
      <c r="AU162" s="201" t="s">
        <v>79</v>
      </c>
      <c r="AY162" s="16" t="s">
        <v>133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79</v>
      </c>
      <c r="BK162" s="202">
        <f>ROUND(I162*H162,2)</f>
        <v>0</v>
      </c>
      <c r="BL162" s="16" t="s">
        <v>217</v>
      </c>
      <c r="BM162" s="201" t="s">
        <v>252</v>
      </c>
    </row>
    <row r="163" spans="1:65" s="13" customFormat="1">
      <c r="B163" s="213"/>
      <c r="C163" s="214"/>
      <c r="D163" s="215" t="s">
        <v>165</v>
      </c>
      <c r="E163" s="224" t="s">
        <v>1</v>
      </c>
      <c r="F163" s="216" t="s">
        <v>253</v>
      </c>
      <c r="G163" s="214"/>
      <c r="H163" s="217">
        <v>750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165</v>
      </c>
      <c r="AU163" s="223" t="s">
        <v>79</v>
      </c>
      <c r="AV163" s="13" t="s">
        <v>81</v>
      </c>
      <c r="AW163" s="13" t="s">
        <v>29</v>
      </c>
      <c r="AX163" s="13" t="s">
        <v>72</v>
      </c>
      <c r="AY163" s="223" t="s">
        <v>133</v>
      </c>
    </row>
    <row r="164" spans="1:65" s="14" customFormat="1">
      <c r="B164" s="225"/>
      <c r="C164" s="226"/>
      <c r="D164" s="215" t="s">
        <v>165</v>
      </c>
      <c r="E164" s="227" t="s">
        <v>1</v>
      </c>
      <c r="F164" s="228" t="s">
        <v>229</v>
      </c>
      <c r="G164" s="226"/>
      <c r="H164" s="229">
        <v>750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165</v>
      </c>
      <c r="AU164" s="235" t="s">
        <v>79</v>
      </c>
      <c r="AV164" s="14" t="s">
        <v>141</v>
      </c>
      <c r="AW164" s="14" t="s">
        <v>29</v>
      </c>
      <c r="AX164" s="14" t="s">
        <v>79</v>
      </c>
      <c r="AY164" s="235" t="s">
        <v>133</v>
      </c>
    </row>
    <row r="165" spans="1:65" s="2" customFormat="1" ht="24.2" customHeight="1">
      <c r="A165" s="33"/>
      <c r="B165" s="34"/>
      <c r="C165" s="190" t="s">
        <v>254</v>
      </c>
      <c r="D165" s="190" t="s">
        <v>136</v>
      </c>
      <c r="E165" s="191" t="s">
        <v>255</v>
      </c>
      <c r="F165" s="192" t="s">
        <v>256</v>
      </c>
      <c r="G165" s="193" t="s">
        <v>162</v>
      </c>
      <c r="H165" s="194">
        <v>4.1950000000000003</v>
      </c>
      <c r="I165" s="195"/>
      <c r="J165" s="196">
        <f>ROUND(I165*H165,2)</f>
        <v>0</v>
      </c>
      <c r="K165" s="192" t="s">
        <v>140</v>
      </c>
      <c r="L165" s="38"/>
      <c r="M165" s="197" t="s">
        <v>1</v>
      </c>
      <c r="N165" s="198" t="s">
        <v>37</v>
      </c>
      <c r="O165" s="7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217</v>
      </c>
      <c r="AT165" s="201" t="s">
        <v>136</v>
      </c>
      <c r="AU165" s="201" t="s">
        <v>79</v>
      </c>
      <c r="AY165" s="16" t="s">
        <v>133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79</v>
      </c>
      <c r="BK165" s="202">
        <f>ROUND(I165*H165,2)</f>
        <v>0</v>
      </c>
      <c r="BL165" s="16" t="s">
        <v>217</v>
      </c>
      <c r="BM165" s="201" t="s">
        <v>257</v>
      </c>
    </row>
    <row r="166" spans="1:65" s="13" customFormat="1">
      <c r="B166" s="213"/>
      <c r="C166" s="214"/>
      <c r="D166" s="215" t="s">
        <v>165</v>
      </c>
      <c r="E166" s="224" t="s">
        <v>1</v>
      </c>
      <c r="F166" s="216" t="s">
        <v>258</v>
      </c>
      <c r="G166" s="214"/>
      <c r="H166" s="217">
        <v>3.2869999999999999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165</v>
      </c>
      <c r="AU166" s="223" t="s">
        <v>79</v>
      </c>
      <c r="AV166" s="13" t="s">
        <v>81</v>
      </c>
      <c r="AW166" s="13" t="s">
        <v>29</v>
      </c>
      <c r="AX166" s="13" t="s">
        <v>72</v>
      </c>
      <c r="AY166" s="223" t="s">
        <v>133</v>
      </c>
    </row>
    <row r="167" spans="1:65" s="13" customFormat="1">
      <c r="B167" s="213"/>
      <c r="C167" s="214"/>
      <c r="D167" s="215" t="s">
        <v>165</v>
      </c>
      <c r="E167" s="224" t="s">
        <v>1</v>
      </c>
      <c r="F167" s="216" t="s">
        <v>259</v>
      </c>
      <c r="G167" s="214"/>
      <c r="H167" s="217">
        <v>0.48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165</v>
      </c>
      <c r="AU167" s="223" t="s">
        <v>79</v>
      </c>
      <c r="AV167" s="13" t="s">
        <v>81</v>
      </c>
      <c r="AW167" s="13" t="s">
        <v>29</v>
      </c>
      <c r="AX167" s="13" t="s">
        <v>72</v>
      </c>
      <c r="AY167" s="223" t="s">
        <v>133</v>
      </c>
    </row>
    <row r="168" spans="1:65" s="13" customFormat="1">
      <c r="B168" s="213"/>
      <c r="C168" s="214"/>
      <c r="D168" s="215" t="s">
        <v>165</v>
      </c>
      <c r="E168" s="224" t="s">
        <v>1</v>
      </c>
      <c r="F168" s="216" t="s">
        <v>260</v>
      </c>
      <c r="G168" s="214"/>
      <c r="H168" s="217">
        <v>0.42799999999999999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165</v>
      </c>
      <c r="AU168" s="223" t="s">
        <v>79</v>
      </c>
      <c r="AV168" s="13" t="s">
        <v>81</v>
      </c>
      <c r="AW168" s="13" t="s">
        <v>29</v>
      </c>
      <c r="AX168" s="13" t="s">
        <v>72</v>
      </c>
      <c r="AY168" s="223" t="s">
        <v>133</v>
      </c>
    </row>
    <row r="169" spans="1:65" s="14" customFormat="1">
      <c r="B169" s="225"/>
      <c r="C169" s="226"/>
      <c r="D169" s="215" t="s">
        <v>165</v>
      </c>
      <c r="E169" s="227" t="s">
        <v>1</v>
      </c>
      <c r="F169" s="228" t="s">
        <v>229</v>
      </c>
      <c r="G169" s="226"/>
      <c r="H169" s="229">
        <v>4.1950000000000003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165</v>
      </c>
      <c r="AU169" s="235" t="s">
        <v>79</v>
      </c>
      <c r="AV169" s="14" t="s">
        <v>141</v>
      </c>
      <c r="AW169" s="14" t="s">
        <v>29</v>
      </c>
      <c r="AX169" s="14" t="s">
        <v>79</v>
      </c>
      <c r="AY169" s="235" t="s">
        <v>133</v>
      </c>
    </row>
    <row r="170" spans="1:65" s="2" customFormat="1" ht="49.15" customHeight="1">
      <c r="A170" s="33"/>
      <c r="B170" s="34"/>
      <c r="C170" s="190" t="s">
        <v>261</v>
      </c>
      <c r="D170" s="190" t="s">
        <v>136</v>
      </c>
      <c r="E170" s="191" t="s">
        <v>262</v>
      </c>
      <c r="F170" s="192" t="s">
        <v>263</v>
      </c>
      <c r="G170" s="193" t="s">
        <v>162</v>
      </c>
      <c r="H170" s="194">
        <v>6.9219999999999997</v>
      </c>
      <c r="I170" s="195"/>
      <c r="J170" s="196">
        <f>ROUND(I170*H170,2)</f>
        <v>0</v>
      </c>
      <c r="K170" s="192" t="s">
        <v>140</v>
      </c>
      <c r="L170" s="38"/>
      <c r="M170" s="197" t="s">
        <v>1</v>
      </c>
      <c r="N170" s="198" t="s">
        <v>37</v>
      </c>
      <c r="O170" s="70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217</v>
      </c>
      <c r="AT170" s="201" t="s">
        <v>136</v>
      </c>
      <c r="AU170" s="201" t="s">
        <v>79</v>
      </c>
      <c r="AY170" s="16" t="s">
        <v>133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79</v>
      </c>
      <c r="BK170" s="202">
        <f>ROUND(I170*H170,2)</f>
        <v>0</v>
      </c>
      <c r="BL170" s="16" t="s">
        <v>217</v>
      </c>
      <c r="BM170" s="201" t="s">
        <v>264</v>
      </c>
    </row>
    <row r="171" spans="1:65" s="13" customFormat="1">
      <c r="B171" s="213"/>
      <c r="C171" s="214"/>
      <c r="D171" s="215" t="s">
        <v>165</v>
      </c>
      <c r="E171" s="224" t="s">
        <v>1</v>
      </c>
      <c r="F171" s="216" t="s">
        <v>265</v>
      </c>
      <c r="G171" s="214"/>
      <c r="H171" s="217">
        <v>3.339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165</v>
      </c>
      <c r="AU171" s="223" t="s">
        <v>79</v>
      </c>
      <c r="AV171" s="13" t="s">
        <v>81</v>
      </c>
      <c r="AW171" s="13" t="s">
        <v>29</v>
      </c>
      <c r="AX171" s="13" t="s">
        <v>72</v>
      </c>
      <c r="AY171" s="223" t="s">
        <v>133</v>
      </c>
    </row>
    <row r="172" spans="1:65" s="13" customFormat="1">
      <c r="B172" s="213"/>
      <c r="C172" s="214"/>
      <c r="D172" s="215" t="s">
        <v>165</v>
      </c>
      <c r="E172" s="224" t="s">
        <v>1</v>
      </c>
      <c r="F172" s="216" t="s">
        <v>266</v>
      </c>
      <c r="G172" s="214"/>
      <c r="H172" s="217">
        <v>0.24399999999999999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165</v>
      </c>
      <c r="AU172" s="223" t="s">
        <v>79</v>
      </c>
      <c r="AV172" s="13" t="s">
        <v>81</v>
      </c>
      <c r="AW172" s="13" t="s">
        <v>29</v>
      </c>
      <c r="AX172" s="13" t="s">
        <v>72</v>
      </c>
      <c r="AY172" s="223" t="s">
        <v>133</v>
      </c>
    </row>
    <row r="173" spans="1:65" s="13" customFormat="1">
      <c r="B173" s="213"/>
      <c r="C173" s="214"/>
      <c r="D173" s="215" t="s">
        <v>165</v>
      </c>
      <c r="E173" s="224" t="s">
        <v>1</v>
      </c>
      <c r="F173" s="216" t="s">
        <v>267</v>
      </c>
      <c r="G173" s="214"/>
      <c r="H173" s="217">
        <v>3.339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165</v>
      </c>
      <c r="AU173" s="223" t="s">
        <v>79</v>
      </c>
      <c r="AV173" s="13" t="s">
        <v>81</v>
      </c>
      <c r="AW173" s="13" t="s">
        <v>29</v>
      </c>
      <c r="AX173" s="13" t="s">
        <v>72</v>
      </c>
      <c r="AY173" s="223" t="s">
        <v>133</v>
      </c>
    </row>
    <row r="174" spans="1:65" s="14" customFormat="1">
      <c r="B174" s="225"/>
      <c r="C174" s="226"/>
      <c r="D174" s="215" t="s">
        <v>165</v>
      </c>
      <c r="E174" s="227" t="s">
        <v>1</v>
      </c>
      <c r="F174" s="228" t="s">
        <v>229</v>
      </c>
      <c r="G174" s="226"/>
      <c r="H174" s="229">
        <v>6.9220000000000006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165</v>
      </c>
      <c r="AU174" s="235" t="s">
        <v>79</v>
      </c>
      <c r="AV174" s="14" t="s">
        <v>141</v>
      </c>
      <c r="AW174" s="14" t="s">
        <v>29</v>
      </c>
      <c r="AX174" s="14" t="s">
        <v>79</v>
      </c>
      <c r="AY174" s="235" t="s">
        <v>133</v>
      </c>
    </row>
    <row r="175" spans="1:65" s="2" customFormat="1" ht="24.2" customHeight="1">
      <c r="A175" s="33"/>
      <c r="B175" s="34"/>
      <c r="C175" s="190" t="s">
        <v>268</v>
      </c>
      <c r="D175" s="190" t="s">
        <v>136</v>
      </c>
      <c r="E175" s="191" t="s">
        <v>269</v>
      </c>
      <c r="F175" s="192" t="s">
        <v>270</v>
      </c>
      <c r="G175" s="193" t="s">
        <v>139</v>
      </c>
      <c r="H175" s="194">
        <v>2</v>
      </c>
      <c r="I175" s="195"/>
      <c r="J175" s="196">
        <f>ROUND(I175*H175,2)</f>
        <v>0</v>
      </c>
      <c r="K175" s="192" t="s">
        <v>140</v>
      </c>
      <c r="L175" s="38"/>
      <c r="M175" s="197" t="s">
        <v>1</v>
      </c>
      <c r="N175" s="198" t="s">
        <v>37</v>
      </c>
      <c r="O175" s="7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217</v>
      </c>
      <c r="AT175" s="201" t="s">
        <v>136</v>
      </c>
      <c r="AU175" s="201" t="s">
        <v>79</v>
      </c>
      <c r="AY175" s="16" t="s">
        <v>133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79</v>
      </c>
      <c r="BK175" s="202">
        <f>ROUND(I175*H175,2)</f>
        <v>0</v>
      </c>
      <c r="BL175" s="16" t="s">
        <v>217</v>
      </c>
      <c r="BM175" s="201" t="s">
        <v>271</v>
      </c>
    </row>
    <row r="176" spans="1:65" s="2" customFormat="1" ht="24.2" customHeight="1">
      <c r="A176" s="33"/>
      <c r="B176" s="34"/>
      <c r="C176" s="190" t="s">
        <v>272</v>
      </c>
      <c r="D176" s="190" t="s">
        <v>136</v>
      </c>
      <c r="E176" s="191" t="s">
        <v>273</v>
      </c>
      <c r="F176" s="192" t="s">
        <v>274</v>
      </c>
      <c r="G176" s="193" t="s">
        <v>162</v>
      </c>
      <c r="H176" s="194">
        <v>0.45400000000000001</v>
      </c>
      <c r="I176" s="195"/>
      <c r="J176" s="196">
        <f>ROUND(I176*H176,2)</f>
        <v>0</v>
      </c>
      <c r="K176" s="192" t="s">
        <v>140</v>
      </c>
      <c r="L176" s="38"/>
      <c r="M176" s="197" t="s">
        <v>1</v>
      </c>
      <c r="N176" s="198" t="s">
        <v>37</v>
      </c>
      <c r="O176" s="70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217</v>
      </c>
      <c r="AT176" s="201" t="s">
        <v>136</v>
      </c>
      <c r="AU176" s="201" t="s">
        <v>79</v>
      </c>
      <c r="AY176" s="16" t="s">
        <v>133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79</v>
      </c>
      <c r="BK176" s="202">
        <f>ROUND(I176*H176,2)</f>
        <v>0</v>
      </c>
      <c r="BL176" s="16" t="s">
        <v>217</v>
      </c>
      <c r="BM176" s="201" t="s">
        <v>275</v>
      </c>
    </row>
    <row r="177" spans="1:51" s="13" customFormat="1">
      <c r="B177" s="213"/>
      <c r="C177" s="214"/>
      <c r="D177" s="215" t="s">
        <v>165</v>
      </c>
      <c r="E177" s="224" t="s">
        <v>1</v>
      </c>
      <c r="F177" s="216" t="s">
        <v>227</v>
      </c>
      <c r="G177" s="214"/>
      <c r="H177" s="217">
        <v>0.24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165</v>
      </c>
      <c r="AU177" s="223" t="s">
        <v>79</v>
      </c>
      <c r="AV177" s="13" t="s">
        <v>81</v>
      </c>
      <c r="AW177" s="13" t="s">
        <v>29</v>
      </c>
      <c r="AX177" s="13" t="s">
        <v>72</v>
      </c>
      <c r="AY177" s="223" t="s">
        <v>133</v>
      </c>
    </row>
    <row r="178" spans="1:51" s="13" customFormat="1">
      <c r="B178" s="213"/>
      <c r="C178" s="214"/>
      <c r="D178" s="215" t="s">
        <v>165</v>
      </c>
      <c r="E178" s="224" t="s">
        <v>1</v>
      </c>
      <c r="F178" s="216" t="s">
        <v>228</v>
      </c>
      <c r="G178" s="214"/>
      <c r="H178" s="217">
        <v>0.214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165</v>
      </c>
      <c r="AU178" s="223" t="s">
        <v>79</v>
      </c>
      <c r="AV178" s="13" t="s">
        <v>81</v>
      </c>
      <c r="AW178" s="13" t="s">
        <v>29</v>
      </c>
      <c r="AX178" s="13" t="s">
        <v>72</v>
      </c>
      <c r="AY178" s="223" t="s">
        <v>133</v>
      </c>
    </row>
    <row r="179" spans="1:51" s="14" customFormat="1">
      <c r="B179" s="225"/>
      <c r="C179" s="226"/>
      <c r="D179" s="215" t="s">
        <v>165</v>
      </c>
      <c r="E179" s="227" t="s">
        <v>1</v>
      </c>
      <c r="F179" s="228" t="s">
        <v>229</v>
      </c>
      <c r="G179" s="226"/>
      <c r="H179" s="229">
        <v>0.45399999999999996</v>
      </c>
      <c r="I179" s="230"/>
      <c r="J179" s="226"/>
      <c r="K179" s="226"/>
      <c r="L179" s="231"/>
      <c r="M179" s="236"/>
      <c r="N179" s="237"/>
      <c r="O179" s="237"/>
      <c r="P179" s="237"/>
      <c r="Q179" s="237"/>
      <c r="R179" s="237"/>
      <c r="S179" s="237"/>
      <c r="T179" s="238"/>
      <c r="AT179" s="235" t="s">
        <v>165</v>
      </c>
      <c r="AU179" s="235" t="s">
        <v>79</v>
      </c>
      <c r="AV179" s="14" t="s">
        <v>141</v>
      </c>
      <c r="AW179" s="14" t="s">
        <v>29</v>
      </c>
      <c r="AX179" s="14" t="s">
        <v>79</v>
      </c>
      <c r="AY179" s="235" t="s">
        <v>133</v>
      </c>
    </row>
    <row r="180" spans="1:51" s="2" customFormat="1" ht="6.95" customHeight="1">
      <c r="A180" s="33"/>
      <c r="B180" s="53"/>
      <c r="C180" s="54"/>
      <c r="D180" s="54"/>
      <c r="E180" s="54"/>
      <c r="F180" s="54"/>
      <c r="G180" s="54"/>
      <c r="H180" s="54"/>
      <c r="I180" s="54"/>
      <c r="J180" s="54"/>
      <c r="K180" s="54"/>
      <c r="L180" s="38"/>
      <c r="M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</row>
  </sheetData>
  <sheetProtection algorithmName="SHA-512" hashValue="rDIw48ogoP0fM3hV3mlriaOZ0CYrhM6MAjqlLJQQMgN6GORNwkOFeYS1sqBmDRiS6wyrFcqhAj2nCyMkesK7XQ==" saltValue="o3kkS1gqVcKEcM0dwGt+8lshxo3UBpUxbEJN7k7l3wcJe7HEBdW9s/O7sI1AT/902wzpZZlTMKDX39dlekAP+Q==" spinCount="100000" sheet="1" objects="1" scenarios="1" formatColumns="0" formatRows="0" autoFilter="0"/>
  <autoFilter ref="C122:K17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89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Výměna pražců v úseku Pohled – Havl. Brod KR bez materiálu</v>
      </c>
      <c r="F7" s="297"/>
      <c r="G7" s="297"/>
      <c r="H7" s="297"/>
      <c r="L7" s="19"/>
    </row>
    <row r="8" spans="1:46" s="1" customFormat="1" ht="12" customHeight="1">
      <c r="B8" s="19"/>
      <c r="D8" s="118" t="s">
        <v>106</v>
      </c>
      <c r="L8" s="19"/>
    </row>
    <row r="9" spans="1:46" s="2" customFormat="1" ht="16.5" customHeight="1">
      <c r="A9" s="33"/>
      <c r="B9" s="38"/>
      <c r="C9" s="33"/>
      <c r="D9" s="33"/>
      <c r="E9" s="296" t="s">
        <v>107</v>
      </c>
      <c r="F9" s="298"/>
      <c r="G9" s="298"/>
      <c r="H9" s="29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9" t="s">
        <v>276</v>
      </c>
      <c r="F11" s="298"/>
      <c r="G11" s="298"/>
      <c r="H11" s="298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44187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0" t="str">
        <f>'Rekapitulace stavby'!E14</f>
        <v>Vyplň údaj</v>
      </c>
      <c r="F20" s="301"/>
      <c r="G20" s="301"/>
      <c r="H20" s="301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2" t="s">
        <v>1</v>
      </c>
      <c r="F29" s="302"/>
      <c r="G29" s="302"/>
      <c r="H29" s="302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ROUND((SUM(BE123:BE151)),  2)</f>
        <v>0</v>
      </c>
      <c r="G35" s="33"/>
      <c r="H35" s="33"/>
      <c r="I35" s="129">
        <v>0.21</v>
      </c>
      <c r="J35" s="128">
        <f>ROUND(((SUM(BE123:BE151))*I35),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ROUND((SUM(BF123:BF151)),  2)</f>
        <v>0</v>
      </c>
      <c r="G36" s="33"/>
      <c r="H36" s="33"/>
      <c r="I36" s="129">
        <v>0.15</v>
      </c>
      <c r="J36" s="128">
        <f>ROUND(((SUM(BF123:BF151))*I36),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ROUND((SUM(BG123:BG151)),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ROUND((SUM(BH123:BH151)),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ROUND((SUM(BI123:BI151)),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4" t="str">
        <f>E7</f>
        <v>Výměna pražců v úseku Pohled – Havl. Brod KR bez materiálu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4" t="s">
        <v>107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82" t="str">
        <f>E11</f>
        <v>SO 01.2 - Ojedinělá výměna pražců</v>
      </c>
      <c r="F89" s="293"/>
      <c r="G89" s="293"/>
      <c r="H89" s="29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44187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5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J124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116</v>
      </c>
      <c r="E100" s="160"/>
      <c r="F100" s="160"/>
      <c r="G100" s="160"/>
      <c r="H100" s="160"/>
      <c r="I100" s="160"/>
      <c r="J100" s="161">
        <f>J125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117</v>
      </c>
      <c r="E101" s="155"/>
      <c r="F101" s="155"/>
      <c r="G101" s="155"/>
      <c r="H101" s="155"/>
      <c r="I101" s="155"/>
      <c r="J101" s="156">
        <f>J131</f>
        <v>0</v>
      </c>
      <c r="K101" s="153"/>
      <c r="L101" s="157"/>
    </row>
    <row r="102" spans="1:47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118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>
      <c r="A111" s="33"/>
      <c r="B111" s="34"/>
      <c r="C111" s="35"/>
      <c r="D111" s="35"/>
      <c r="E111" s="294" t="str">
        <f>E7</f>
        <v>Výměna pražců v úseku Pohled – Havl. Brod KR bez materiálu</v>
      </c>
      <c r="F111" s="295"/>
      <c r="G111" s="295"/>
      <c r="H111" s="29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106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294" t="s">
        <v>107</v>
      </c>
      <c r="F113" s="293"/>
      <c r="G113" s="293"/>
      <c r="H113" s="293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108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82" t="str">
        <f>E11</f>
        <v>SO 01.2 - Ojedinělá výměna pražců</v>
      </c>
      <c r="F115" s="293"/>
      <c r="G115" s="293"/>
      <c r="H115" s="29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 xml:space="preserve"> </v>
      </c>
      <c r="G117" s="35"/>
      <c r="H117" s="35"/>
      <c r="I117" s="28" t="s">
        <v>22</v>
      </c>
      <c r="J117" s="65">
        <f>IF(J14="","",J14)</f>
        <v>44187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5"/>
      <c r="E119" s="35"/>
      <c r="F119" s="26" t="str">
        <f>E17</f>
        <v xml:space="preserve"> </v>
      </c>
      <c r="G119" s="35"/>
      <c r="H119" s="35"/>
      <c r="I119" s="28" t="s">
        <v>28</v>
      </c>
      <c r="J119" s="31" t="str">
        <f>E23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26</v>
      </c>
      <c r="D120" s="35"/>
      <c r="E120" s="35"/>
      <c r="F120" s="26" t="str">
        <f>IF(E20="","",E20)</f>
        <v>Vyplň údaj</v>
      </c>
      <c r="G120" s="35"/>
      <c r="H120" s="35"/>
      <c r="I120" s="28" t="s">
        <v>30</v>
      </c>
      <c r="J120" s="31" t="str">
        <f>E26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3"/>
      <c r="B122" s="164"/>
      <c r="C122" s="165" t="s">
        <v>119</v>
      </c>
      <c r="D122" s="166" t="s">
        <v>57</v>
      </c>
      <c r="E122" s="166" t="s">
        <v>53</v>
      </c>
      <c r="F122" s="166" t="s">
        <v>54</v>
      </c>
      <c r="G122" s="166" t="s">
        <v>120</v>
      </c>
      <c r="H122" s="166" t="s">
        <v>121</v>
      </c>
      <c r="I122" s="166" t="s">
        <v>122</v>
      </c>
      <c r="J122" s="166" t="s">
        <v>112</v>
      </c>
      <c r="K122" s="167" t="s">
        <v>123</v>
      </c>
      <c r="L122" s="168"/>
      <c r="M122" s="74" t="s">
        <v>1</v>
      </c>
      <c r="N122" s="75" t="s">
        <v>36</v>
      </c>
      <c r="O122" s="75" t="s">
        <v>124</v>
      </c>
      <c r="P122" s="75" t="s">
        <v>125</v>
      </c>
      <c r="Q122" s="75" t="s">
        <v>126</v>
      </c>
      <c r="R122" s="75" t="s">
        <v>127</v>
      </c>
      <c r="S122" s="75" t="s">
        <v>128</v>
      </c>
      <c r="T122" s="76" t="s">
        <v>129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3"/>
      <c r="B123" s="34"/>
      <c r="C123" s="81" t="s">
        <v>130</v>
      </c>
      <c r="D123" s="35"/>
      <c r="E123" s="35"/>
      <c r="F123" s="35"/>
      <c r="G123" s="35"/>
      <c r="H123" s="35"/>
      <c r="I123" s="35"/>
      <c r="J123" s="169">
        <f>BK123</f>
        <v>0</v>
      </c>
      <c r="K123" s="35"/>
      <c r="L123" s="38"/>
      <c r="M123" s="77"/>
      <c r="N123" s="170"/>
      <c r="O123" s="78"/>
      <c r="P123" s="171">
        <f>P124+P131</f>
        <v>0</v>
      </c>
      <c r="Q123" s="78"/>
      <c r="R123" s="171">
        <f>R124+R131</f>
        <v>8.4960000000000008E-2</v>
      </c>
      <c r="S123" s="78"/>
      <c r="T123" s="172">
        <f>T124+T131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71</v>
      </c>
      <c r="AU123" s="16" t="s">
        <v>114</v>
      </c>
      <c r="BK123" s="173">
        <f>BK124+BK131</f>
        <v>0</v>
      </c>
    </row>
    <row r="124" spans="1:65" s="12" customFormat="1" ht="25.9" customHeight="1">
      <c r="B124" s="174"/>
      <c r="C124" s="175"/>
      <c r="D124" s="176" t="s">
        <v>71</v>
      </c>
      <c r="E124" s="177" t="s">
        <v>131</v>
      </c>
      <c r="F124" s="177" t="s">
        <v>132</v>
      </c>
      <c r="G124" s="175"/>
      <c r="H124" s="175"/>
      <c r="I124" s="178"/>
      <c r="J124" s="179">
        <f>BK124</f>
        <v>0</v>
      </c>
      <c r="K124" s="175"/>
      <c r="L124" s="180"/>
      <c r="M124" s="181"/>
      <c r="N124" s="182"/>
      <c r="O124" s="182"/>
      <c r="P124" s="183">
        <f>P125</f>
        <v>0</v>
      </c>
      <c r="Q124" s="182"/>
      <c r="R124" s="183">
        <f>R125</f>
        <v>8.4960000000000008E-2</v>
      </c>
      <c r="S124" s="182"/>
      <c r="T124" s="184">
        <f>T125</f>
        <v>0</v>
      </c>
      <c r="AR124" s="185" t="s">
        <v>79</v>
      </c>
      <c r="AT124" s="186" t="s">
        <v>71</v>
      </c>
      <c r="AU124" s="186" t="s">
        <v>72</v>
      </c>
      <c r="AY124" s="185" t="s">
        <v>133</v>
      </c>
      <c r="BK124" s="187">
        <f>BK125</f>
        <v>0</v>
      </c>
    </row>
    <row r="125" spans="1:65" s="12" customFormat="1" ht="22.9" customHeight="1">
      <c r="B125" s="174"/>
      <c r="C125" s="175"/>
      <c r="D125" s="176" t="s">
        <v>71</v>
      </c>
      <c r="E125" s="188" t="s">
        <v>134</v>
      </c>
      <c r="F125" s="188" t="s">
        <v>135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SUM(P126:P130)</f>
        <v>0</v>
      </c>
      <c r="Q125" s="182"/>
      <c r="R125" s="183">
        <f>SUM(R126:R130)</f>
        <v>8.4960000000000008E-2</v>
      </c>
      <c r="S125" s="182"/>
      <c r="T125" s="184">
        <f>SUM(T126:T130)</f>
        <v>0</v>
      </c>
      <c r="AR125" s="185" t="s">
        <v>79</v>
      </c>
      <c r="AT125" s="186" t="s">
        <v>71</v>
      </c>
      <c r="AU125" s="186" t="s">
        <v>79</v>
      </c>
      <c r="AY125" s="185" t="s">
        <v>133</v>
      </c>
      <c r="BK125" s="187">
        <f>SUM(BK126:BK130)</f>
        <v>0</v>
      </c>
    </row>
    <row r="126" spans="1:65" s="2" customFormat="1" ht="24.2" customHeight="1">
      <c r="A126" s="33"/>
      <c r="B126" s="34"/>
      <c r="C126" s="190" t="s">
        <v>79</v>
      </c>
      <c r="D126" s="190" t="s">
        <v>136</v>
      </c>
      <c r="E126" s="191" t="s">
        <v>277</v>
      </c>
      <c r="F126" s="192" t="s">
        <v>278</v>
      </c>
      <c r="G126" s="193" t="s">
        <v>139</v>
      </c>
      <c r="H126" s="194">
        <v>236</v>
      </c>
      <c r="I126" s="195"/>
      <c r="J126" s="196">
        <f>ROUND(I126*H126,2)</f>
        <v>0</v>
      </c>
      <c r="K126" s="192" t="s">
        <v>140</v>
      </c>
      <c r="L126" s="38"/>
      <c r="M126" s="197" t="s">
        <v>1</v>
      </c>
      <c r="N126" s="198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141</v>
      </c>
      <c r="AT126" s="201" t="s">
        <v>136</v>
      </c>
      <c r="AU126" s="201" t="s">
        <v>81</v>
      </c>
      <c r="AY126" s="16" t="s">
        <v>133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141</v>
      </c>
      <c r="BM126" s="201" t="s">
        <v>279</v>
      </c>
    </row>
    <row r="127" spans="1:65" s="2" customFormat="1" ht="24.2" customHeight="1">
      <c r="A127" s="33"/>
      <c r="B127" s="34"/>
      <c r="C127" s="190" t="s">
        <v>81</v>
      </c>
      <c r="D127" s="190" t="s">
        <v>136</v>
      </c>
      <c r="E127" s="191" t="s">
        <v>280</v>
      </c>
      <c r="F127" s="192" t="s">
        <v>281</v>
      </c>
      <c r="G127" s="193" t="s">
        <v>139</v>
      </c>
      <c r="H127" s="194">
        <v>236</v>
      </c>
      <c r="I127" s="195"/>
      <c r="J127" s="196">
        <f>ROUND(I127*H127,2)</f>
        <v>0</v>
      </c>
      <c r="K127" s="192" t="s">
        <v>140</v>
      </c>
      <c r="L127" s="38"/>
      <c r="M127" s="197" t="s">
        <v>1</v>
      </c>
      <c r="N127" s="198" t="s">
        <v>37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141</v>
      </c>
      <c r="AT127" s="201" t="s">
        <v>136</v>
      </c>
      <c r="AU127" s="201" t="s">
        <v>81</v>
      </c>
      <c r="AY127" s="16" t="s">
        <v>133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79</v>
      </c>
      <c r="BK127" s="202">
        <f>ROUND(I127*H127,2)</f>
        <v>0</v>
      </c>
      <c r="BL127" s="16" t="s">
        <v>141</v>
      </c>
      <c r="BM127" s="201" t="s">
        <v>282</v>
      </c>
    </row>
    <row r="128" spans="1:65" s="2" customFormat="1" ht="24.2" customHeight="1">
      <c r="A128" s="33"/>
      <c r="B128" s="34"/>
      <c r="C128" s="190" t="s">
        <v>146</v>
      </c>
      <c r="D128" s="190" t="s">
        <v>136</v>
      </c>
      <c r="E128" s="191" t="s">
        <v>137</v>
      </c>
      <c r="F128" s="192" t="s">
        <v>138</v>
      </c>
      <c r="G128" s="193" t="s">
        <v>139</v>
      </c>
      <c r="H128" s="194">
        <v>236</v>
      </c>
      <c r="I128" s="195"/>
      <c r="J128" s="196">
        <f>ROUND(I128*H128,2)</f>
        <v>0</v>
      </c>
      <c r="K128" s="192" t="s">
        <v>140</v>
      </c>
      <c r="L128" s="38"/>
      <c r="M128" s="197" t="s">
        <v>1</v>
      </c>
      <c r="N128" s="198" t="s">
        <v>37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141</v>
      </c>
      <c r="AT128" s="201" t="s">
        <v>136</v>
      </c>
      <c r="AU128" s="201" t="s">
        <v>81</v>
      </c>
      <c r="AY128" s="16" t="s">
        <v>133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79</v>
      </c>
      <c r="BK128" s="202">
        <f>ROUND(I128*H128,2)</f>
        <v>0</v>
      </c>
      <c r="BL128" s="16" t="s">
        <v>141</v>
      </c>
      <c r="BM128" s="201" t="s">
        <v>142</v>
      </c>
    </row>
    <row r="129" spans="1:65" s="2" customFormat="1" ht="24.2" customHeight="1">
      <c r="A129" s="33"/>
      <c r="B129" s="34"/>
      <c r="C129" s="203" t="s">
        <v>141</v>
      </c>
      <c r="D129" s="203" t="s">
        <v>150</v>
      </c>
      <c r="E129" s="204" t="s">
        <v>177</v>
      </c>
      <c r="F129" s="205" t="s">
        <v>178</v>
      </c>
      <c r="G129" s="206" t="s">
        <v>139</v>
      </c>
      <c r="H129" s="207">
        <v>472</v>
      </c>
      <c r="I129" s="208"/>
      <c r="J129" s="209">
        <f>ROUND(I129*H129,2)</f>
        <v>0</v>
      </c>
      <c r="K129" s="205" t="s">
        <v>140</v>
      </c>
      <c r="L129" s="210"/>
      <c r="M129" s="211" t="s">
        <v>1</v>
      </c>
      <c r="N129" s="212" t="s">
        <v>37</v>
      </c>
      <c r="O129" s="70"/>
      <c r="P129" s="199">
        <f>O129*H129</f>
        <v>0</v>
      </c>
      <c r="Q129" s="199">
        <v>1.8000000000000001E-4</v>
      </c>
      <c r="R129" s="199">
        <f>Q129*H129</f>
        <v>8.4960000000000008E-2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163</v>
      </c>
      <c r="AT129" s="201" t="s">
        <v>150</v>
      </c>
      <c r="AU129" s="201" t="s">
        <v>81</v>
      </c>
      <c r="AY129" s="16" t="s">
        <v>133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79</v>
      </c>
      <c r="BK129" s="202">
        <f>ROUND(I129*H129,2)</f>
        <v>0</v>
      </c>
      <c r="BL129" s="16" t="s">
        <v>141</v>
      </c>
      <c r="BM129" s="201" t="s">
        <v>179</v>
      </c>
    </row>
    <row r="130" spans="1:65" s="2" customFormat="1" ht="24.2" customHeight="1">
      <c r="A130" s="33"/>
      <c r="B130" s="34"/>
      <c r="C130" s="190" t="s">
        <v>134</v>
      </c>
      <c r="D130" s="190" t="s">
        <v>136</v>
      </c>
      <c r="E130" s="191" t="s">
        <v>283</v>
      </c>
      <c r="F130" s="192" t="s">
        <v>284</v>
      </c>
      <c r="G130" s="193" t="s">
        <v>162</v>
      </c>
      <c r="H130" s="194">
        <v>1.161</v>
      </c>
      <c r="I130" s="195"/>
      <c r="J130" s="196">
        <f>ROUND(I130*H130,2)</f>
        <v>0</v>
      </c>
      <c r="K130" s="192" t="s">
        <v>140</v>
      </c>
      <c r="L130" s="38"/>
      <c r="M130" s="197" t="s">
        <v>1</v>
      </c>
      <c r="N130" s="198" t="s">
        <v>37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141</v>
      </c>
      <c r="AT130" s="201" t="s">
        <v>136</v>
      </c>
      <c r="AU130" s="201" t="s">
        <v>81</v>
      </c>
      <c r="AY130" s="16" t="s">
        <v>133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79</v>
      </c>
      <c r="BK130" s="202">
        <f>ROUND(I130*H130,2)</f>
        <v>0</v>
      </c>
      <c r="BL130" s="16" t="s">
        <v>141</v>
      </c>
      <c r="BM130" s="201" t="s">
        <v>285</v>
      </c>
    </row>
    <row r="131" spans="1:65" s="12" customFormat="1" ht="25.9" customHeight="1">
      <c r="B131" s="174"/>
      <c r="C131" s="175"/>
      <c r="D131" s="176" t="s">
        <v>71</v>
      </c>
      <c r="E131" s="177" t="s">
        <v>208</v>
      </c>
      <c r="F131" s="177" t="s">
        <v>209</v>
      </c>
      <c r="G131" s="175"/>
      <c r="H131" s="175"/>
      <c r="I131" s="178"/>
      <c r="J131" s="179">
        <f>BK131</f>
        <v>0</v>
      </c>
      <c r="K131" s="175"/>
      <c r="L131" s="180"/>
      <c r="M131" s="181"/>
      <c r="N131" s="182"/>
      <c r="O131" s="182"/>
      <c r="P131" s="183">
        <f>SUM(P132:P151)</f>
        <v>0</v>
      </c>
      <c r="Q131" s="182"/>
      <c r="R131" s="183">
        <f>SUM(R132:R151)</f>
        <v>0</v>
      </c>
      <c r="S131" s="182"/>
      <c r="T131" s="184">
        <f>SUM(T132:T151)</f>
        <v>0</v>
      </c>
      <c r="AR131" s="185" t="s">
        <v>141</v>
      </c>
      <c r="AT131" s="186" t="s">
        <v>71</v>
      </c>
      <c r="AU131" s="186" t="s">
        <v>72</v>
      </c>
      <c r="AY131" s="185" t="s">
        <v>133</v>
      </c>
      <c r="BK131" s="187">
        <f>SUM(BK132:BK151)</f>
        <v>0</v>
      </c>
    </row>
    <row r="132" spans="1:65" s="2" customFormat="1" ht="49.15" customHeight="1">
      <c r="A132" s="33"/>
      <c r="B132" s="34"/>
      <c r="C132" s="190" t="s">
        <v>159</v>
      </c>
      <c r="D132" s="190" t="s">
        <v>136</v>
      </c>
      <c r="E132" s="191" t="s">
        <v>224</v>
      </c>
      <c r="F132" s="192" t="s">
        <v>225</v>
      </c>
      <c r="G132" s="193" t="s">
        <v>162</v>
      </c>
      <c r="H132" s="194">
        <v>0.161</v>
      </c>
      <c r="I132" s="195"/>
      <c r="J132" s="196">
        <f>ROUND(I132*H132,2)</f>
        <v>0</v>
      </c>
      <c r="K132" s="192" t="s">
        <v>140</v>
      </c>
      <c r="L132" s="38"/>
      <c r="M132" s="197" t="s">
        <v>1</v>
      </c>
      <c r="N132" s="198" t="s">
        <v>37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217</v>
      </c>
      <c r="AT132" s="201" t="s">
        <v>136</v>
      </c>
      <c r="AU132" s="201" t="s">
        <v>79</v>
      </c>
      <c r="AY132" s="16" t="s">
        <v>133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217</v>
      </c>
      <c r="BM132" s="201" t="s">
        <v>286</v>
      </c>
    </row>
    <row r="133" spans="1:65" s="13" customFormat="1">
      <c r="B133" s="213"/>
      <c r="C133" s="214"/>
      <c r="D133" s="215" t="s">
        <v>165</v>
      </c>
      <c r="E133" s="224" t="s">
        <v>1</v>
      </c>
      <c r="F133" s="216" t="s">
        <v>287</v>
      </c>
      <c r="G133" s="214"/>
      <c r="H133" s="217">
        <v>8.5000000000000006E-2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165</v>
      </c>
      <c r="AU133" s="223" t="s">
        <v>79</v>
      </c>
      <c r="AV133" s="13" t="s">
        <v>81</v>
      </c>
      <c r="AW133" s="13" t="s">
        <v>29</v>
      </c>
      <c r="AX133" s="13" t="s">
        <v>72</v>
      </c>
      <c r="AY133" s="223" t="s">
        <v>133</v>
      </c>
    </row>
    <row r="134" spans="1:65" s="13" customFormat="1">
      <c r="B134" s="213"/>
      <c r="C134" s="214"/>
      <c r="D134" s="215" t="s">
        <v>165</v>
      </c>
      <c r="E134" s="224" t="s">
        <v>1</v>
      </c>
      <c r="F134" s="216" t="s">
        <v>288</v>
      </c>
      <c r="G134" s="214"/>
      <c r="H134" s="217">
        <v>7.5999999999999998E-2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165</v>
      </c>
      <c r="AU134" s="223" t="s">
        <v>79</v>
      </c>
      <c r="AV134" s="13" t="s">
        <v>81</v>
      </c>
      <c r="AW134" s="13" t="s">
        <v>29</v>
      </c>
      <c r="AX134" s="13" t="s">
        <v>72</v>
      </c>
      <c r="AY134" s="223" t="s">
        <v>133</v>
      </c>
    </row>
    <row r="135" spans="1:65" s="14" customFormat="1">
      <c r="B135" s="225"/>
      <c r="C135" s="226"/>
      <c r="D135" s="215" t="s">
        <v>165</v>
      </c>
      <c r="E135" s="227" t="s">
        <v>1</v>
      </c>
      <c r="F135" s="228" t="s">
        <v>229</v>
      </c>
      <c r="G135" s="226"/>
      <c r="H135" s="229">
        <v>0.161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165</v>
      </c>
      <c r="AU135" s="235" t="s">
        <v>79</v>
      </c>
      <c r="AV135" s="14" t="s">
        <v>141</v>
      </c>
      <c r="AW135" s="14" t="s">
        <v>29</v>
      </c>
      <c r="AX135" s="14" t="s">
        <v>79</v>
      </c>
      <c r="AY135" s="235" t="s">
        <v>133</v>
      </c>
    </row>
    <row r="136" spans="1:65" s="2" customFormat="1" ht="62.65" customHeight="1">
      <c r="A136" s="33"/>
      <c r="B136" s="34"/>
      <c r="C136" s="190" t="s">
        <v>167</v>
      </c>
      <c r="D136" s="190" t="s">
        <v>136</v>
      </c>
      <c r="E136" s="191" t="s">
        <v>230</v>
      </c>
      <c r="F136" s="192" t="s">
        <v>231</v>
      </c>
      <c r="G136" s="193" t="s">
        <v>162</v>
      </c>
      <c r="H136" s="194">
        <v>18.88</v>
      </c>
      <c r="I136" s="195"/>
      <c r="J136" s="196">
        <f>ROUND(I136*H136,2)</f>
        <v>0</v>
      </c>
      <c r="K136" s="192" t="s">
        <v>140</v>
      </c>
      <c r="L136" s="38"/>
      <c r="M136" s="197" t="s">
        <v>1</v>
      </c>
      <c r="N136" s="198" t="s">
        <v>37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217</v>
      </c>
      <c r="AT136" s="201" t="s">
        <v>136</v>
      </c>
      <c r="AU136" s="201" t="s">
        <v>79</v>
      </c>
      <c r="AY136" s="16" t="s">
        <v>133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79</v>
      </c>
      <c r="BK136" s="202">
        <f>ROUND(I136*H136,2)</f>
        <v>0</v>
      </c>
      <c r="BL136" s="16" t="s">
        <v>217</v>
      </c>
      <c r="BM136" s="201" t="s">
        <v>289</v>
      </c>
    </row>
    <row r="137" spans="1:65" s="13" customFormat="1">
      <c r="B137" s="213"/>
      <c r="C137" s="214"/>
      <c r="D137" s="215" t="s">
        <v>165</v>
      </c>
      <c r="E137" s="224" t="s">
        <v>1</v>
      </c>
      <c r="F137" s="216" t="s">
        <v>290</v>
      </c>
      <c r="G137" s="214"/>
      <c r="H137" s="217">
        <v>18.88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165</v>
      </c>
      <c r="AU137" s="223" t="s">
        <v>79</v>
      </c>
      <c r="AV137" s="13" t="s">
        <v>81</v>
      </c>
      <c r="AW137" s="13" t="s">
        <v>29</v>
      </c>
      <c r="AX137" s="13" t="s">
        <v>79</v>
      </c>
      <c r="AY137" s="223" t="s">
        <v>133</v>
      </c>
    </row>
    <row r="138" spans="1:65" s="2" customFormat="1" ht="62.65" customHeight="1">
      <c r="A138" s="33"/>
      <c r="B138" s="34"/>
      <c r="C138" s="190" t="s">
        <v>163</v>
      </c>
      <c r="D138" s="190" t="s">
        <v>136</v>
      </c>
      <c r="E138" s="191" t="s">
        <v>240</v>
      </c>
      <c r="F138" s="192" t="s">
        <v>241</v>
      </c>
      <c r="G138" s="193" t="s">
        <v>162</v>
      </c>
      <c r="H138" s="194">
        <v>68.44</v>
      </c>
      <c r="I138" s="195"/>
      <c r="J138" s="196">
        <f>ROUND(I138*H138,2)</f>
        <v>0</v>
      </c>
      <c r="K138" s="192" t="s">
        <v>140</v>
      </c>
      <c r="L138" s="38"/>
      <c r="M138" s="197" t="s">
        <v>1</v>
      </c>
      <c r="N138" s="198" t="s">
        <v>37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217</v>
      </c>
      <c r="AT138" s="201" t="s">
        <v>136</v>
      </c>
      <c r="AU138" s="201" t="s">
        <v>79</v>
      </c>
      <c r="AY138" s="16" t="s">
        <v>133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79</v>
      </c>
      <c r="BK138" s="202">
        <f>ROUND(I138*H138,2)</f>
        <v>0</v>
      </c>
      <c r="BL138" s="16" t="s">
        <v>217</v>
      </c>
      <c r="BM138" s="201" t="s">
        <v>291</v>
      </c>
    </row>
    <row r="139" spans="1:65" s="13" customFormat="1">
      <c r="B139" s="213"/>
      <c r="C139" s="214"/>
      <c r="D139" s="215" t="s">
        <v>165</v>
      </c>
      <c r="E139" s="224" t="s">
        <v>1</v>
      </c>
      <c r="F139" s="216" t="s">
        <v>292</v>
      </c>
      <c r="G139" s="214"/>
      <c r="H139" s="217">
        <v>68.44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165</v>
      </c>
      <c r="AU139" s="223" t="s">
        <v>79</v>
      </c>
      <c r="AV139" s="13" t="s">
        <v>81</v>
      </c>
      <c r="AW139" s="13" t="s">
        <v>29</v>
      </c>
      <c r="AX139" s="13" t="s">
        <v>79</v>
      </c>
      <c r="AY139" s="223" t="s">
        <v>133</v>
      </c>
    </row>
    <row r="140" spans="1:65" s="2" customFormat="1" ht="24.2" customHeight="1">
      <c r="A140" s="33"/>
      <c r="B140" s="34"/>
      <c r="C140" s="190" t="s">
        <v>176</v>
      </c>
      <c r="D140" s="190" t="s">
        <v>136</v>
      </c>
      <c r="E140" s="191" t="s">
        <v>255</v>
      </c>
      <c r="F140" s="192" t="s">
        <v>256</v>
      </c>
      <c r="G140" s="193" t="s">
        <v>162</v>
      </c>
      <c r="H140" s="194">
        <v>0.32100000000000001</v>
      </c>
      <c r="I140" s="195"/>
      <c r="J140" s="196">
        <f>ROUND(I140*H140,2)</f>
        <v>0</v>
      </c>
      <c r="K140" s="192" t="s">
        <v>140</v>
      </c>
      <c r="L140" s="38"/>
      <c r="M140" s="197" t="s">
        <v>1</v>
      </c>
      <c r="N140" s="198" t="s">
        <v>37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217</v>
      </c>
      <c r="AT140" s="201" t="s">
        <v>136</v>
      </c>
      <c r="AU140" s="201" t="s">
        <v>79</v>
      </c>
      <c r="AY140" s="16" t="s">
        <v>133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79</v>
      </c>
      <c r="BK140" s="202">
        <f>ROUND(I140*H140,2)</f>
        <v>0</v>
      </c>
      <c r="BL140" s="16" t="s">
        <v>217</v>
      </c>
      <c r="BM140" s="201" t="s">
        <v>293</v>
      </c>
    </row>
    <row r="141" spans="1:65" s="13" customFormat="1">
      <c r="B141" s="213"/>
      <c r="C141" s="214"/>
      <c r="D141" s="215" t="s">
        <v>165</v>
      </c>
      <c r="E141" s="224" t="s">
        <v>1</v>
      </c>
      <c r="F141" s="216" t="s">
        <v>294</v>
      </c>
      <c r="G141" s="214"/>
      <c r="H141" s="217">
        <v>0.17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165</v>
      </c>
      <c r="AU141" s="223" t="s">
        <v>79</v>
      </c>
      <c r="AV141" s="13" t="s">
        <v>81</v>
      </c>
      <c r="AW141" s="13" t="s">
        <v>29</v>
      </c>
      <c r="AX141" s="13" t="s">
        <v>72</v>
      </c>
      <c r="AY141" s="223" t="s">
        <v>133</v>
      </c>
    </row>
    <row r="142" spans="1:65" s="13" customFormat="1">
      <c r="B142" s="213"/>
      <c r="C142" s="214"/>
      <c r="D142" s="215" t="s">
        <v>165</v>
      </c>
      <c r="E142" s="224" t="s">
        <v>1</v>
      </c>
      <c r="F142" s="216" t="s">
        <v>295</v>
      </c>
      <c r="G142" s="214"/>
      <c r="H142" s="217">
        <v>0.151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165</v>
      </c>
      <c r="AU142" s="223" t="s">
        <v>79</v>
      </c>
      <c r="AV142" s="13" t="s">
        <v>81</v>
      </c>
      <c r="AW142" s="13" t="s">
        <v>29</v>
      </c>
      <c r="AX142" s="13" t="s">
        <v>72</v>
      </c>
      <c r="AY142" s="223" t="s">
        <v>133</v>
      </c>
    </row>
    <row r="143" spans="1:65" s="14" customFormat="1">
      <c r="B143" s="225"/>
      <c r="C143" s="226"/>
      <c r="D143" s="215" t="s">
        <v>165</v>
      </c>
      <c r="E143" s="227" t="s">
        <v>1</v>
      </c>
      <c r="F143" s="228" t="s">
        <v>229</v>
      </c>
      <c r="G143" s="226"/>
      <c r="H143" s="229">
        <v>0.32100000000000001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AT143" s="235" t="s">
        <v>165</v>
      </c>
      <c r="AU143" s="235" t="s">
        <v>79</v>
      </c>
      <c r="AV143" s="14" t="s">
        <v>141</v>
      </c>
      <c r="AW143" s="14" t="s">
        <v>29</v>
      </c>
      <c r="AX143" s="14" t="s">
        <v>79</v>
      </c>
      <c r="AY143" s="235" t="s">
        <v>133</v>
      </c>
    </row>
    <row r="144" spans="1:65" s="2" customFormat="1" ht="24.2" customHeight="1">
      <c r="A144" s="33"/>
      <c r="B144" s="34"/>
      <c r="C144" s="190" t="s">
        <v>180</v>
      </c>
      <c r="D144" s="190" t="s">
        <v>136</v>
      </c>
      <c r="E144" s="191" t="s">
        <v>245</v>
      </c>
      <c r="F144" s="192" t="s">
        <v>246</v>
      </c>
      <c r="G144" s="193" t="s">
        <v>162</v>
      </c>
      <c r="H144" s="194">
        <v>87.32</v>
      </c>
      <c r="I144" s="195"/>
      <c r="J144" s="196">
        <f>ROUND(I144*H144,2)</f>
        <v>0</v>
      </c>
      <c r="K144" s="192" t="s">
        <v>140</v>
      </c>
      <c r="L144" s="38"/>
      <c r="M144" s="197" t="s">
        <v>1</v>
      </c>
      <c r="N144" s="198" t="s">
        <v>37</v>
      </c>
      <c r="O144" s="70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217</v>
      </c>
      <c r="AT144" s="201" t="s">
        <v>136</v>
      </c>
      <c r="AU144" s="201" t="s">
        <v>79</v>
      </c>
      <c r="AY144" s="16" t="s">
        <v>133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6" t="s">
        <v>79</v>
      </c>
      <c r="BK144" s="202">
        <f>ROUND(I144*H144,2)</f>
        <v>0</v>
      </c>
      <c r="BL144" s="16" t="s">
        <v>217</v>
      </c>
      <c r="BM144" s="201" t="s">
        <v>247</v>
      </c>
    </row>
    <row r="145" spans="1:65" s="13" customFormat="1">
      <c r="B145" s="213"/>
      <c r="C145" s="214"/>
      <c r="D145" s="215" t="s">
        <v>165</v>
      </c>
      <c r="E145" s="224" t="s">
        <v>1</v>
      </c>
      <c r="F145" s="216" t="s">
        <v>296</v>
      </c>
      <c r="G145" s="214"/>
      <c r="H145" s="217">
        <v>68.44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165</v>
      </c>
      <c r="AU145" s="223" t="s">
        <v>79</v>
      </c>
      <c r="AV145" s="13" t="s">
        <v>81</v>
      </c>
      <c r="AW145" s="13" t="s">
        <v>29</v>
      </c>
      <c r="AX145" s="13" t="s">
        <v>72</v>
      </c>
      <c r="AY145" s="223" t="s">
        <v>133</v>
      </c>
    </row>
    <row r="146" spans="1:65" s="13" customFormat="1">
      <c r="B146" s="213"/>
      <c r="C146" s="214"/>
      <c r="D146" s="215" t="s">
        <v>165</v>
      </c>
      <c r="E146" s="224" t="s">
        <v>1</v>
      </c>
      <c r="F146" s="216" t="s">
        <v>290</v>
      </c>
      <c r="G146" s="214"/>
      <c r="H146" s="217">
        <v>18.88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165</v>
      </c>
      <c r="AU146" s="223" t="s">
        <v>79</v>
      </c>
      <c r="AV146" s="13" t="s">
        <v>81</v>
      </c>
      <c r="AW146" s="13" t="s">
        <v>29</v>
      </c>
      <c r="AX146" s="13" t="s">
        <v>72</v>
      </c>
      <c r="AY146" s="223" t="s">
        <v>133</v>
      </c>
    </row>
    <row r="147" spans="1:65" s="14" customFormat="1">
      <c r="B147" s="225"/>
      <c r="C147" s="226"/>
      <c r="D147" s="215" t="s">
        <v>165</v>
      </c>
      <c r="E147" s="227" t="s">
        <v>1</v>
      </c>
      <c r="F147" s="228" t="s">
        <v>229</v>
      </c>
      <c r="G147" s="226"/>
      <c r="H147" s="229">
        <v>87.32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165</v>
      </c>
      <c r="AU147" s="235" t="s">
        <v>79</v>
      </c>
      <c r="AV147" s="14" t="s">
        <v>141</v>
      </c>
      <c r="AW147" s="14" t="s">
        <v>29</v>
      </c>
      <c r="AX147" s="14" t="s">
        <v>79</v>
      </c>
      <c r="AY147" s="235" t="s">
        <v>133</v>
      </c>
    </row>
    <row r="148" spans="1:65" s="2" customFormat="1" ht="24.2" customHeight="1">
      <c r="A148" s="33"/>
      <c r="B148" s="34"/>
      <c r="C148" s="190" t="s">
        <v>184</v>
      </c>
      <c r="D148" s="190" t="s">
        <v>136</v>
      </c>
      <c r="E148" s="191" t="s">
        <v>273</v>
      </c>
      <c r="F148" s="192" t="s">
        <v>274</v>
      </c>
      <c r="G148" s="193" t="s">
        <v>162</v>
      </c>
      <c r="H148" s="194">
        <v>0.161</v>
      </c>
      <c r="I148" s="195"/>
      <c r="J148" s="196">
        <f>ROUND(I148*H148,2)</f>
        <v>0</v>
      </c>
      <c r="K148" s="192" t="s">
        <v>140</v>
      </c>
      <c r="L148" s="38"/>
      <c r="M148" s="197" t="s">
        <v>1</v>
      </c>
      <c r="N148" s="198" t="s">
        <v>37</v>
      </c>
      <c r="O148" s="7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217</v>
      </c>
      <c r="AT148" s="201" t="s">
        <v>136</v>
      </c>
      <c r="AU148" s="201" t="s">
        <v>79</v>
      </c>
      <c r="AY148" s="16" t="s">
        <v>133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79</v>
      </c>
      <c r="BK148" s="202">
        <f>ROUND(I148*H148,2)</f>
        <v>0</v>
      </c>
      <c r="BL148" s="16" t="s">
        <v>217</v>
      </c>
      <c r="BM148" s="201" t="s">
        <v>275</v>
      </c>
    </row>
    <row r="149" spans="1:65" s="13" customFormat="1">
      <c r="B149" s="213"/>
      <c r="C149" s="214"/>
      <c r="D149" s="215" t="s">
        <v>165</v>
      </c>
      <c r="E149" s="224" t="s">
        <v>1</v>
      </c>
      <c r="F149" s="216" t="s">
        <v>297</v>
      </c>
      <c r="G149" s="214"/>
      <c r="H149" s="217">
        <v>8.5000000000000006E-2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165</v>
      </c>
      <c r="AU149" s="223" t="s">
        <v>79</v>
      </c>
      <c r="AV149" s="13" t="s">
        <v>81</v>
      </c>
      <c r="AW149" s="13" t="s">
        <v>29</v>
      </c>
      <c r="AX149" s="13" t="s">
        <v>72</v>
      </c>
      <c r="AY149" s="223" t="s">
        <v>133</v>
      </c>
    </row>
    <row r="150" spans="1:65" s="13" customFormat="1">
      <c r="B150" s="213"/>
      <c r="C150" s="214"/>
      <c r="D150" s="215" t="s">
        <v>165</v>
      </c>
      <c r="E150" s="224" t="s">
        <v>1</v>
      </c>
      <c r="F150" s="216" t="s">
        <v>298</v>
      </c>
      <c r="G150" s="214"/>
      <c r="H150" s="217">
        <v>7.5999999999999998E-2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165</v>
      </c>
      <c r="AU150" s="223" t="s">
        <v>79</v>
      </c>
      <c r="AV150" s="13" t="s">
        <v>81</v>
      </c>
      <c r="AW150" s="13" t="s">
        <v>29</v>
      </c>
      <c r="AX150" s="13" t="s">
        <v>72</v>
      </c>
      <c r="AY150" s="223" t="s">
        <v>133</v>
      </c>
    </row>
    <row r="151" spans="1:65" s="14" customFormat="1">
      <c r="B151" s="225"/>
      <c r="C151" s="226"/>
      <c r="D151" s="215" t="s">
        <v>165</v>
      </c>
      <c r="E151" s="227" t="s">
        <v>1</v>
      </c>
      <c r="F151" s="228" t="s">
        <v>229</v>
      </c>
      <c r="G151" s="226"/>
      <c r="H151" s="229">
        <v>0.161</v>
      </c>
      <c r="I151" s="230"/>
      <c r="J151" s="226"/>
      <c r="K151" s="226"/>
      <c r="L151" s="231"/>
      <c r="M151" s="236"/>
      <c r="N151" s="237"/>
      <c r="O151" s="237"/>
      <c r="P151" s="237"/>
      <c r="Q151" s="237"/>
      <c r="R151" s="237"/>
      <c r="S151" s="237"/>
      <c r="T151" s="238"/>
      <c r="AT151" s="235" t="s">
        <v>165</v>
      </c>
      <c r="AU151" s="235" t="s">
        <v>79</v>
      </c>
      <c r="AV151" s="14" t="s">
        <v>141</v>
      </c>
      <c r="AW151" s="14" t="s">
        <v>29</v>
      </c>
      <c r="AX151" s="14" t="s">
        <v>79</v>
      </c>
      <c r="AY151" s="235" t="s">
        <v>133</v>
      </c>
    </row>
    <row r="152" spans="1:65" s="2" customFormat="1" ht="6.95" customHeight="1">
      <c r="A152" s="33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38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</sheetData>
  <sheetProtection algorithmName="SHA-512" hashValue="7eqeePENbq7D6sQljLlRWa5hN3qrtPnRqHyLF3iC9HdCkqkQZjUWNsKjK1WOWXSVeAxPnfo3S6nvoYXFCxi9CQ==" saltValue="uy+F07d1mFhBUBnZzIsP6TTUT27c7ynbYTBqMVytww5hra6W2d557IOlTGuJyn2zf2jQs551Qy31Zu3e5OuVKg==" spinCount="100000" sheet="1" objects="1" scenarios="1" formatColumns="0" formatRows="0" autoFilter="0"/>
  <autoFilter ref="C122:K151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92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Výměna pražců v úseku Pohled – Havl. Brod KR bez materiálu</v>
      </c>
      <c r="F7" s="297"/>
      <c r="G7" s="297"/>
      <c r="H7" s="297"/>
      <c r="L7" s="19"/>
    </row>
    <row r="8" spans="1:46" s="1" customFormat="1" ht="12" customHeight="1">
      <c r="B8" s="19"/>
      <c r="D8" s="118" t="s">
        <v>106</v>
      </c>
      <c r="L8" s="19"/>
    </row>
    <row r="9" spans="1:46" s="2" customFormat="1" ht="16.5" customHeight="1">
      <c r="A9" s="33"/>
      <c r="B9" s="38"/>
      <c r="C9" s="33"/>
      <c r="D9" s="33"/>
      <c r="E9" s="296" t="s">
        <v>107</v>
      </c>
      <c r="F9" s="298"/>
      <c r="G9" s="298"/>
      <c r="H9" s="29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9" t="s">
        <v>299</v>
      </c>
      <c r="F11" s="298"/>
      <c r="G11" s="298"/>
      <c r="H11" s="298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44187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0" t="str">
        <f>'Rekapitulace stavby'!E14</f>
        <v>Vyplň údaj</v>
      </c>
      <c r="F20" s="301"/>
      <c r="G20" s="301"/>
      <c r="H20" s="301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2" t="s">
        <v>1</v>
      </c>
      <c r="F29" s="302"/>
      <c r="G29" s="302"/>
      <c r="H29" s="302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ROUND((SUM(BE123:BE156)),  2)</f>
        <v>0</v>
      </c>
      <c r="G35" s="33"/>
      <c r="H35" s="33"/>
      <c r="I35" s="129">
        <v>0.21</v>
      </c>
      <c r="J35" s="128">
        <f>ROUND(((SUM(BE123:BE156))*I35),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ROUND((SUM(BF123:BF156)),  2)</f>
        <v>0</v>
      </c>
      <c r="G36" s="33"/>
      <c r="H36" s="33"/>
      <c r="I36" s="129">
        <v>0.15</v>
      </c>
      <c r="J36" s="128">
        <f>ROUND(((SUM(BF123:BF156))*I36),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ROUND((SUM(BG123:BG156)),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ROUND((SUM(BH123:BH156)),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ROUND((SUM(BI123:BI156)),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4" t="str">
        <f>E7</f>
        <v>Výměna pražců v úseku Pohled – Havl. Brod KR bez materiálu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4" t="s">
        <v>107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82" t="str">
        <f>E11</f>
        <v>SO 01.3 - Výměna kolejnic</v>
      </c>
      <c r="F89" s="293"/>
      <c r="G89" s="293"/>
      <c r="H89" s="29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44187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5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J124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116</v>
      </c>
      <c r="E100" s="160"/>
      <c r="F100" s="160"/>
      <c r="G100" s="160"/>
      <c r="H100" s="160"/>
      <c r="I100" s="160"/>
      <c r="J100" s="161">
        <f>J125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117</v>
      </c>
      <c r="E101" s="155"/>
      <c r="F101" s="155"/>
      <c r="G101" s="155"/>
      <c r="H101" s="155"/>
      <c r="I101" s="155"/>
      <c r="J101" s="156">
        <f>J140</f>
        <v>0</v>
      </c>
      <c r="K101" s="153"/>
      <c r="L101" s="157"/>
    </row>
    <row r="102" spans="1:47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118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>
      <c r="A111" s="33"/>
      <c r="B111" s="34"/>
      <c r="C111" s="35"/>
      <c r="D111" s="35"/>
      <c r="E111" s="294" t="str">
        <f>E7</f>
        <v>Výměna pražců v úseku Pohled – Havl. Brod KR bez materiálu</v>
      </c>
      <c r="F111" s="295"/>
      <c r="G111" s="295"/>
      <c r="H111" s="29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106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294" t="s">
        <v>107</v>
      </c>
      <c r="F113" s="293"/>
      <c r="G113" s="293"/>
      <c r="H113" s="293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108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82" t="str">
        <f>E11</f>
        <v>SO 01.3 - Výměna kolejnic</v>
      </c>
      <c r="F115" s="293"/>
      <c r="G115" s="293"/>
      <c r="H115" s="29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 xml:space="preserve"> </v>
      </c>
      <c r="G117" s="35"/>
      <c r="H117" s="35"/>
      <c r="I117" s="28" t="s">
        <v>22</v>
      </c>
      <c r="J117" s="65">
        <f>IF(J14="","",J14)</f>
        <v>44187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5"/>
      <c r="E119" s="35"/>
      <c r="F119" s="26" t="str">
        <f>E17</f>
        <v xml:space="preserve"> </v>
      </c>
      <c r="G119" s="35"/>
      <c r="H119" s="35"/>
      <c r="I119" s="28" t="s">
        <v>28</v>
      </c>
      <c r="J119" s="31" t="str">
        <f>E23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26</v>
      </c>
      <c r="D120" s="35"/>
      <c r="E120" s="35"/>
      <c r="F120" s="26" t="str">
        <f>IF(E20="","",E20)</f>
        <v>Vyplň údaj</v>
      </c>
      <c r="G120" s="35"/>
      <c r="H120" s="35"/>
      <c r="I120" s="28" t="s">
        <v>30</v>
      </c>
      <c r="J120" s="31" t="str">
        <f>E26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3"/>
      <c r="B122" s="164"/>
      <c r="C122" s="165" t="s">
        <v>119</v>
      </c>
      <c r="D122" s="166" t="s">
        <v>57</v>
      </c>
      <c r="E122" s="166" t="s">
        <v>53</v>
      </c>
      <c r="F122" s="166" t="s">
        <v>54</v>
      </c>
      <c r="G122" s="166" t="s">
        <v>120</v>
      </c>
      <c r="H122" s="166" t="s">
        <v>121</v>
      </c>
      <c r="I122" s="166" t="s">
        <v>122</v>
      </c>
      <c r="J122" s="166" t="s">
        <v>112</v>
      </c>
      <c r="K122" s="167" t="s">
        <v>123</v>
      </c>
      <c r="L122" s="168"/>
      <c r="M122" s="74" t="s">
        <v>1</v>
      </c>
      <c r="N122" s="75" t="s">
        <v>36</v>
      </c>
      <c r="O122" s="75" t="s">
        <v>124</v>
      </c>
      <c r="P122" s="75" t="s">
        <v>125</v>
      </c>
      <c r="Q122" s="75" t="s">
        <v>126</v>
      </c>
      <c r="R122" s="75" t="s">
        <v>127</v>
      </c>
      <c r="S122" s="75" t="s">
        <v>128</v>
      </c>
      <c r="T122" s="76" t="s">
        <v>129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3"/>
      <c r="B123" s="34"/>
      <c r="C123" s="81" t="s">
        <v>130</v>
      </c>
      <c r="D123" s="35"/>
      <c r="E123" s="35"/>
      <c r="F123" s="35"/>
      <c r="G123" s="35"/>
      <c r="H123" s="35"/>
      <c r="I123" s="35"/>
      <c r="J123" s="169">
        <f>BK123</f>
        <v>0</v>
      </c>
      <c r="K123" s="35"/>
      <c r="L123" s="38"/>
      <c r="M123" s="77"/>
      <c r="N123" s="170"/>
      <c r="O123" s="78"/>
      <c r="P123" s="171">
        <f>P124+P140</f>
        <v>0</v>
      </c>
      <c r="Q123" s="78"/>
      <c r="R123" s="171">
        <f>R124+R140</f>
        <v>0.44280000000000003</v>
      </c>
      <c r="S123" s="78"/>
      <c r="T123" s="172">
        <f>T124+T140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71</v>
      </c>
      <c r="AU123" s="16" t="s">
        <v>114</v>
      </c>
      <c r="BK123" s="173">
        <f>BK124+BK140</f>
        <v>0</v>
      </c>
    </row>
    <row r="124" spans="1:65" s="12" customFormat="1" ht="25.9" customHeight="1">
      <c r="B124" s="174"/>
      <c r="C124" s="175"/>
      <c r="D124" s="176" t="s">
        <v>71</v>
      </c>
      <c r="E124" s="177" t="s">
        <v>131</v>
      </c>
      <c r="F124" s="177" t="s">
        <v>132</v>
      </c>
      <c r="G124" s="175"/>
      <c r="H124" s="175"/>
      <c r="I124" s="178"/>
      <c r="J124" s="179">
        <f>BK124</f>
        <v>0</v>
      </c>
      <c r="K124" s="175"/>
      <c r="L124" s="180"/>
      <c r="M124" s="181"/>
      <c r="N124" s="182"/>
      <c r="O124" s="182"/>
      <c r="P124" s="183">
        <f>P125</f>
        <v>0</v>
      </c>
      <c r="Q124" s="182"/>
      <c r="R124" s="183">
        <f>R125</f>
        <v>0.44280000000000003</v>
      </c>
      <c r="S124" s="182"/>
      <c r="T124" s="184">
        <f>T125</f>
        <v>0</v>
      </c>
      <c r="AR124" s="185" t="s">
        <v>79</v>
      </c>
      <c r="AT124" s="186" t="s">
        <v>71</v>
      </c>
      <c r="AU124" s="186" t="s">
        <v>72</v>
      </c>
      <c r="AY124" s="185" t="s">
        <v>133</v>
      </c>
      <c r="BK124" s="187">
        <f>BK125</f>
        <v>0</v>
      </c>
    </row>
    <row r="125" spans="1:65" s="12" customFormat="1" ht="22.9" customHeight="1">
      <c r="B125" s="174"/>
      <c r="C125" s="175"/>
      <c r="D125" s="176" t="s">
        <v>71</v>
      </c>
      <c r="E125" s="188" t="s">
        <v>134</v>
      </c>
      <c r="F125" s="188" t="s">
        <v>135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SUM(P126:P139)</f>
        <v>0</v>
      </c>
      <c r="Q125" s="182"/>
      <c r="R125" s="183">
        <f>SUM(R126:R139)</f>
        <v>0.44280000000000003</v>
      </c>
      <c r="S125" s="182"/>
      <c r="T125" s="184">
        <f>SUM(T126:T139)</f>
        <v>0</v>
      </c>
      <c r="AR125" s="185" t="s">
        <v>79</v>
      </c>
      <c r="AT125" s="186" t="s">
        <v>71</v>
      </c>
      <c r="AU125" s="186" t="s">
        <v>79</v>
      </c>
      <c r="AY125" s="185" t="s">
        <v>133</v>
      </c>
      <c r="BK125" s="187">
        <f>SUM(BK126:BK139)</f>
        <v>0</v>
      </c>
    </row>
    <row r="126" spans="1:65" s="2" customFormat="1" ht="24.2" customHeight="1">
      <c r="A126" s="33"/>
      <c r="B126" s="34"/>
      <c r="C126" s="190" t="s">
        <v>79</v>
      </c>
      <c r="D126" s="190" t="s">
        <v>136</v>
      </c>
      <c r="E126" s="191" t="s">
        <v>300</v>
      </c>
      <c r="F126" s="192" t="s">
        <v>301</v>
      </c>
      <c r="G126" s="193" t="s">
        <v>157</v>
      </c>
      <c r="H126" s="194">
        <v>1338</v>
      </c>
      <c r="I126" s="195"/>
      <c r="J126" s="196">
        <f>ROUND(I126*H126,2)</f>
        <v>0</v>
      </c>
      <c r="K126" s="192" t="s">
        <v>140</v>
      </c>
      <c r="L126" s="38"/>
      <c r="M126" s="197" t="s">
        <v>1</v>
      </c>
      <c r="N126" s="198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141</v>
      </c>
      <c r="AT126" s="201" t="s">
        <v>136</v>
      </c>
      <c r="AU126" s="201" t="s">
        <v>81</v>
      </c>
      <c r="AY126" s="16" t="s">
        <v>133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141</v>
      </c>
      <c r="BM126" s="201" t="s">
        <v>302</v>
      </c>
    </row>
    <row r="127" spans="1:65" s="13" customFormat="1">
      <c r="B127" s="213"/>
      <c r="C127" s="214"/>
      <c r="D127" s="215" t="s">
        <v>165</v>
      </c>
      <c r="E127" s="224" t="s">
        <v>1</v>
      </c>
      <c r="F127" s="216" t="s">
        <v>303</v>
      </c>
      <c r="G127" s="214"/>
      <c r="H127" s="217">
        <v>433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165</v>
      </c>
      <c r="AU127" s="223" t="s">
        <v>81</v>
      </c>
      <c r="AV127" s="13" t="s">
        <v>81</v>
      </c>
      <c r="AW127" s="13" t="s">
        <v>29</v>
      </c>
      <c r="AX127" s="13" t="s">
        <v>72</v>
      </c>
      <c r="AY127" s="223" t="s">
        <v>133</v>
      </c>
    </row>
    <row r="128" spans="1:65" s="13" customFormat="1">
      <c r="B128" s="213"/>
      <c r="C128" s="214"/>
      <c r="D128" s="215" t="s">
        <v>165</v>
      </c>
      <c r="E128" s="224" t="s">
        <v>1</v>
      </c>
      <c r="F128" s="216" t="s">
        <v>304</v>
      </c>
      <c r="G128" s="214"/>
      <c r="H128" s="217">
        <v>450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165</v>
      </c>
      <c r="AU128" s="223" t="s">
        <v>81</v>
      </c>
      <c r="AV128" s="13" t="s">
        <v>81</v>
      </c>
      <c r="AW128" s="13" t="s">
        <v>29</v>
      </c>
      <c r="AX128" s="13" t="s">
        <v>72</v>
      </c>
      <c r="AY128" s="223" t="s">
        <v>133</v>
      </c>
    </row>
    <row r="129" spans="1:65" s="13" customFormat="1">
      <c r="B129" s="213"/>
      <c r="C129" s="214"/>
      <c r="D129" s="215" t="s">
        <v>165</v>
      </c>
      <c r="E129" s="224" t="s">
        <v>1</v>
      </c>
      <c r="F129" s="216" t="s">
        <v>305</v>
      </c>
      <c r="G129" s="214"/>
      <c r="H129" s="217">
        <v>75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165</v>
      </c>
      <c r="AU129" s="223" t="s">
        <v>81</v>
      </c>
      <c r="AV129" s="13" t="s">
        <v>81</v>
      </c>
      <c r="AW129" s="13" t="s">
        <v>29</v>
      </c>
      <c r="AX129" s="13" t="s">
        <v>72</v>
      </c>
      <c r="AY129" s="223" t="s">
        <v>133</v>
      </c>
    </row>
    <row r="130" spans="1:65" s="13" customFormat="1">
      <c r="B130" s="213"/>
      <c r="C130" s="214"/>
      <c r="D130" s="215" t="s">
        <v>165</v>
      </c>
      <c r="E130" s="224" t="s">
        <v>1</v>
      </c>
      <c r="F130" s="216" t="s">
        <v>306</v>
      </c>
      <c r="G130" s="214"/>
      <c r="H130" s="217">
        <v>105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165</v>
      </c>
      <c r="AU130" s="223" t="s">
        <v>81</v>
      </c>
      <c r="AV130" s="13" t="s">
        <v>81</v>
      </c>
      <c r="AW130" s="13" t="s">
        <v>29</v>
      </c>
      <c r="AX130" s="13" t="s">
        <v>72</v>
      </c>
      <c r="AY130" s="223" t="s">
        <v>133</v>
      </c>
    </row>
    <row r="131" spans="1:65" s="13" customFormat="1">
      <c r="B131" s="213"/>
      <c r="C131" s="214"/>
      <c r="D131" s="215" t="s">
        <v>165</v>
      </c>
      <c r="E131" s="224" t="s">
        <v>1</v>
      </c>
      <c r="F131" s="216" t="s">
        <v>307</v>
      </c>
      <c r="G131" s="214"/>
      <c r="H131" s="217">
        <v>275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165</v>
      </c>
      <c r="AU131" s="223" t="s">
        <v>81</v>
      </c>
      <c r="AV131" s="13" t="s">
        <v>81</v>
      </c>
      <c r="AW131" s="13" t="s">
        <v>29</v>
      </c>
      <c r="AX131" s="13" t="s">
        <v>72</v>
      </c>
      <c r="AY131" s="223" t="s">
        <v>133</v>
      </c>
    </row>
    <row r="132" spans="1:65" s="14" customFormat="1">
      <c r="B132" s="225"/>
      <c r="C132" s="226"/>
      <c r="D132" s="215" t="s">
        <v>165</v>
      </c>
      <c r="E132" s="227" t="s">
        <v>1</v>
      </c>
      <c r="F132" s="228" t="s">
        <v>229</v>
      </c>
      <c r="G132" s="226"/>
      <c r="H132" s="229">
        <v>1338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165</v>
      </c>
      <c r="AU132" s="235" t="s">
        <v>81</v>
      </c>
      <c r="AV132" s="14" t="s">
        <v>141</v>
      </c>
      <c r="AW132" s="14" t="s">
        <v>29</v>
      </c>
      <c r="AX132" s="14" t="s">
        <v>79</v>
      </c>
      <c r="AY132" s="235" t="s">
        <v>133</v>
      </c>
    </row>
    <row r="133" spans="1:65" s="2" customFormat="1" ht="24.2" customHeight="1">
      <c r="A133" s="33"/>
      <c r="B133" s="34"/>
      <c r="C133" s="203" t="s">
        <v>81</v>
      </c>
      <c r="D133" s="203" t="s">
        <v>150</v>
      </c>
      <c r="E133" s="204" t="s">
        <v>177</v>
      </c>
      <c r="F133" s="205" t="s">
        <v>178</v>
      </c>
      <c r="G133" s="206" t="s">
        <v>139</v>
      </c>
      <c r="H133" s="207">
        <v>2460</v>
      </c>
      <c r="I133" s="208"/>
      <c r="J133" s="209">
        <f t="shared" ref="J133:J139" si="0">ROUND(I133*H133,2)</f>
        <v>0</v>
      </c>
      <c r="K133" s="205" t="s">
        <v>140</v>
      </c>
      <c r="L133" s="210"/>
      <c r="M133" s="211" t="s">
        <v>1</v>
      </c>
      <c r="N133" s="212" t="s">
        <v>37</v>
      </c>
      <c r="O133" s="70"/>
      <c r="P133" s="199">
        <f t="shared" ref="P133:P139" si="1">O133*H133</f>
        <v>0</v>
      </c>
      <c r="Q133" s="199">
        <v>1.8000000000000001E-4</v>
      </c>
      <c r="R133" s="199">
        <f t="shared" ref="R133:R139" si="2">Q133*H133</f>
        <v>0.44280000000000003</v>
      </c>
      <c r="S133" s="199">
        <v>0</v>
      </c>
      <c r="T133" s="200">
        <f t="shared" ref="T133:T139" si="3"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163</v>
      </c>
      <c r="AT133" s="201" t="s">
        <v>150</v>
      </c>
      <c r="AU133" s="201" t="s">
        <v>81</v>
      </c>
      <c r="AY133" s="16" t="s">
        <v>133</v>
      </c>
      <c r="BE133" s="202">
        <f t="shared" ref="BE133:BE139" si="4">IF(N133="základní",J133,0)</f>
        <v>0</v>
      </c>
      <c r="BF133" s="202">
        <f t="shared" ref="BF133:BF139" si="5">IF(N133="snížená",J133,0)</f>
        <v>0</v>
      </c>
      <c r="BG133" s="202">
        <f t="shared" ref="BG133:BG139" si="6">IF(N133="zákl. přenesená",J133,0)</f>
        <v>0</v>
      </c>
      <c r="BH133" s="202">
        <f t="shared" ref="BH133:BH139" si="7">IF(N133="sníž. přenesená",J133,0)</f>
        <v>0</v>
      </c>
      <c r="BI133" s="202">
        <f t="shared" ref="BI133:BI139" si="8">IF(N133="nulová",J133,0)</f>
        <v>0</v>
      </c>
      <c r="BJ133" s="16" t="s">
        <v>79</v>
      </c>
      <c r="BK133" s="202">
        <f t="shared" ref="BK133:BK139" si="9">ROUND(I133*H133,2)</f>
        <v>0</v>
      </c>
      <c r="BL133" s="16" t="s">
        <v>141</v>
      </c>
      <c r="BM133" s="201" t="s">
        <v>308</v>
      </c>
    </row>
    <row r="134" spans="1:65" s="2" customFormat="1" ht="24.2" customHeight="1">
      <c r="A134" s="33"/>
      <c r="B134" s="34"/>
      <c r="C134" s="190" t="s">
        <v>146</v>
      </c>
      <c r="D134" s="190" t="s">
        <v>136</v>
      </c>
      <c r="E134" s="191" t="s">
        <v>309</v>
      </c>
      <c r="F134" s="192" t="s">
        <v>310</v>
      </c>
      <c r="G134" s="193" t="s">
        <v>139</v>
      </c>
      <c r="H134" s="194">
        <v>12</v>
      </c>
      <c r="I134" s="195"/>
      <c r="J134" s="196">
        <f t="shared" si="0"/>
        <v>0</v>
      </c>
      <c r="K134" s="192" t="s">
        <v>140</v>
      </c>
      <c r="L134" s="38"/>
      <c r="M134" s="197" t="s">
        <v>1</v>
      </c>
      <c r="N134" s="198" t="s">
        <v>37</v>
      </c>
      <c r="O134" s="70"/>
      <c r="P134" s="199">
        <f t="shared" si="1"/>
        <v>0</v>
      </c>
      <c r="Q134" s="199">
        <v>0</v>
      </c>
      <c r="R134" s="199">
        <f t="shared" si="2"/>
        <v>0</v>
      </c>
      <c r="S134" s="199">
        <v>0</v>
      </c>
      <c r="T134" s="200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141</v>
      </c>
      <c r="AT134" s="201" t="s">
        <v>136</v>
      </c>
      <c r="AU134" s="201" t="s">
        <v>81</v>
      </c>
      <c r="AY134" s="16" t="s">
        <v>133</v>
      </c>
      <c r="BE134" s="202">
        <f t="shared" si="4"/>
        <v>0</v>
      </c>
      <c r="BF134" s="202">
        <f t="shared" si="5"/>
        <v>0</v>
      </c>
      <c r="BG134" s="202">
        <f t="shared" si="6"/>
        <v>0</v>
      </c>
      <c r="BH134" s="202">
        <f t="shared" si="7"/>
        <v>0</v>
      </c>
      <c r="BI134" s="202">
        <f t="shared" si="8"/>
        <v>0</v>
      </c>
      <c r="BJ134" s="16" t="s">
        <v>79</v>
      </c>
      <c r="BK134" s="202">
        <f t="shared" si="9"/>
        <v>0</v>
      </c>
      <c r="BL134" s="16" t="s">
        <v>141</v>
      </c>
      <c r="BM134" s="201" t="s">
        <v>311</v>
      </c>
    </row>
    <row r="135" spans="1:65" s="2" customFormat="1" ht="24.2" customHeight="1">
      <c r="A135" s="33"/>
      <c r="B135" s="34"/>
      <c r="C135" s="190" t="s">
        <v>141</v>
      </c>
      <c r="D135" s="190" t="s">
        <v>136</v>
      </c>
      <c r="E135" s="191" t="s">
        <v>194</v>
      </c>
      <c r="F135" s="192" t="s">
        <v>195</v>
      </c>
      <c r="G135" s="193" t="s">
        <v>139</v>
      </c>
      <c r="H135" s="194">
        <v>50</v>
      </c>
      <c r="I135" s="195"/>
      <c r="J135" s="196">
        <f t="shared" si="0"/>
        <v>0</v>
      </c>
      <c r="K135" s="192" t="s">
        <v>140</v>
      </c>
      <c r="L135" s="38"/>
      <c r="M135" s="197" t="s">
        <v>1</v>
      </c>
      <c r="N135" s="198" t="s">
        <v>37</v>
      </c>
      <c r="O135" s="70"/>
      <c r="P135" s="199">
        <f t="shared" si="1"/>
        <v>0</v>
      </c>
      <c r="Q135" s="199">
        <v>0</v>
      </c>
      <c r="R135" s="199">
        <f t="shared" si="2"/>
        <v>0</v>
      </c>
      <c r="S135" s="199">
        <v>0</v>
      </c>
      <c r="T135" s="200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141</v>
      </c>
      <c r="AT135" s="201" t="s">
        <v>136</v>
      </c>
      <c r="AU135" s="201" t="s">
        <v>81</v>
      </c>
      <c r="AY135" s="16" t="s">
        <v>133</v>
      </c>
      <c r="BE135" s="202">
        <f t="shared" si="4"/>
        <v>0</v>
      </c>
      <c r="BF135" s="202">
        <f t="shared" si="5"/>
        <v>0</v>
      </c>
      <c r="BG135" s="202">
        <f t="shared" si="6"/>
        <v>0</v>
      </c>
      <c r="BH135" s="202">
        <f t="shared" si="7"/>
        <v>0</v>
      </c>
      <c r="BI135" s="202">
        <f t="shared" si="8"/>
        <v>0</v>
      </c>
      <c r="BJ135" s="16" t="s">
        <v>79</v>
      </c>
      <c r="BK135" s="202">
        <f t="shared" si="9"/>
        <v>0</v>
      </c>
      <c r="BL135" s="16" t="s">
        <v>141</v>
      </c>
      <c r="BM135" s="201" t="s">
        <v>312</v>
      </c>
    </row>
    <row r="136" spans="1:65" s="2" customFormat="1" ht="24.2" customHeight="1">
      <c r="A136" s="33"/>
      <c r="B136" s="34"/>
      <c r="C136" s="190" t="s">
        <v>134</v>
      </c>
      <c r="D136" s="190" t="s">
        <v>136</v>
      </c>
      <c r="E136" s="191" t="s">
        <v>189</v>
      </c>
      <c r="F136" s="192" t="s">
        <v>190</v>
      </c>
      <c r="G136" s="193" t="s">
        <v>191</v>
      </c>
      <c r="H136" s="194">
        <v>65</v>
      </c>
      <c r="I136" s="195"/>
      <c r="J136" s="196">
        <f t="shared" si="0"/>
        <v>0</v>
      </c>
      <c r="K136" s="192" t="s">
        <v>140</v>
      </c>
      <c r="L136" s="38"/>
      <c r="M136" s="197" t="s">
        <v>1</v>
      </c>
      <c r="N136" s="198" t="s">
        <v>37</v>
      </c>
      <c r="O136" s="70"/>
      <c r="P136" s="199">
        <f t="shared" si="1"/>
        <v>0</v>
      </c>
      <c r="Q136" s="199">
        <v>0</v>
      </c>
      <c r="R136" s="199">
        <f t="shared" si="2"/>
        <v>0</v>
      </c>
      <c r="S136" s="199">
        <v>0</v>
      </c>
      <c r="T136" s="200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141</v>
      </c>
      <c r="AT136" s="201" t="s">
        <v>136</v>
      </c>
      <c r="AU136" s="201" t="s">
        <v>81</v>
      </c>
      <c r="AY136" s="16" t="s">
        <v>133</v>
      </c>
      <c r="BE136" s="202">
        <f t="shared" si="4"/>
        <v>0</v>
      </c>
      <c r="BF136" s="202">
        <f t="shared" si="5"/>
        <v>0</v>
      </c>
      <c r="BG136" s="202">
        <f t="shared" si="6"/>
        <v>0</v>
      </c>
      <c r="BH136" s="202">
        <f t="shared" si="7"/>
        <v>0</v>
      </c>
      <c r="BI136" s="202">
        <f t="shared" si="8"/>
        <v>0</v>
      </c>
      <c r="BJ136" s="16" t="s">
        <v>79</v>
      </c>
      <c r="BK136" s="202">
        <f t="shared" si="9"/>
        <v>0</v>
      </c>
      <c r="BL136" s="16" t="s">
        <v>141</v>
      </c>
      <c r="BM136" s="201" t="s">
        <v>313</v>
      </c>
    </row>
    <row r="137" spans="1:65" s="2" customFormat="1" ht="24.2" customHeight="1">
      <c r="A137" s="33"/>
      <c r="B137" s="34"/>
      <c r="C137" s="190" t="s">
        <v>159</v>
      </c>
      <c r="D137" s="190" t="s">
        <v>136</v>
      </c>
      <c r="E137" s="191" t="s">
        <v>198</v>
      </c>
      <c r="F137" s="192" t="s">
        <v>199</v>
      </c>
      <c r="G137" s="193" t="s">
        <v>191</v>
      </c>
      <c r="H137" s="194">
        <v>6</v>
      </c>
      <c r="I137" s="195"/>
      <c r="J137" s="196">
        <f t="shared" si="0"/>
        <v>0</v>
      </c>
      <c r="K137" s="192" t="s">
        <v>140</v>
      </c>
      <c r="L137" s="38"/>
      <c r="M137" s="197" t="s">
        <v>1</v>
      </c>
      <c r="N137" s="198" t="s">
        <v>37</v>
      </c>
      <c r="O137" s="70"/>
      <c r="P137" s="199">
        <f t="shared" si="1"/>
        <v>0</v>
      </c>
      <c r="Q137" s="199">
        <v>0</v>
      </c>
      <c r="R137" s="199">
        <f t="shared" si="2"/>
        <v>0</v>
      </c>
      <c r="S137" s="199">
        <v>0</v>
      </c>
      <c r="T137" s="200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141</v>
      </c>
      <c r="AT137" s="201" t="s">
        <v>136</v>
      </c>
      <c r="AU137" s="201" t="s">
        <v>81</v>
      </c>
      <c r="AY137" s="16" t="s">
        <v>133</v>
      </c>
      <c r="BE137" s="202">
        <f t="shared" si="4"/>
        <v>0</v>
      </c>
      <c r="BF137" s="202">
        <f t="shared" si="5"/>
        <v>0</v>
      </c>
      <c r="BG137" s="202">
        <f t="shared" si="6"/>
        <v>0</v>
      </c>
      <c r="BH137" s="202">
        <f t="shared" si="7"/>
        <v>0</v>
      </c>
      <c r="BI137" s="202">
        <f t="shared" si="8"/>
        <v>0</v>
      </c>
      <c r="BJ137" s="16" t="s">
        <v>79</v>
      </c>
      <c r="BK137" s="202">
        <f t="shared" si="9"/>
        <v>0</v>
      </c>
      <c r="BL137" s="16" t="s">
        <v>141</v>
      </c>
      <c r="BM137" s="201" t="s">
        <v>314</v>
      </c>
    </row>
    <row r="138" spans="1:65" s="2" customFormat="1" ht="37.9" customHeight="1">
      <c r="A138" s="33"/>
      <c r="B138" s="34"/>
      <c r="C138" s="190" t="s">
        <v>167</v>
      </c>
      <c r="D138" s="190" t="s">
        <v>136</v>
      </c>
      <c r="E138" s="191" t="s">
        <v>201</v>
      </c>
      <c r="F138" s="192" t="s">
        <v>202</v>
      </c>
      <c r="G138" s="193" t="s">
        <v>157</v>
      </c>
      <c r="H138" s="194">
        <v>1938</v>
      </c>
      <c r="I138" s="195"/>
      <c r="J138" s="196">
        <f t="shared" si="0"/>
        <v>0</v>
      </c>
      <c r="K138" s="192" t="s">
        <v>140</v>
      </c>
      <c r="L138" s="38"/>
      <c r="M138" s="197" t="s">
        <v>1</v>
      </c>
      <c r="N138" s="198" t="s">
        <v>37</v>
      </c>
      <c r="O138" s="70"/>
      <c r="P138" s="199">
        <f t="shared" si="1"/>
        <v>0</v>
      </c>
      <c r="Q138" s="199">
        <v>0</v>
      </c>
      <c r="R138" s="199">
        <f t="shared" si="2"/>
        <v>0</v>
      </c>
      <c r="S138" s="199">
        <v>0</v>
      </c>
      <c r="T138" s="200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141</v>
      </c>
      <c r="AT138" s="201" t="s">
        <v>136</v>
      </c>
      <c r="AU138" s="201" t="s">
        <v>81</v>
      </c>
      <c r="AY138" s="16" t="s">
        <v>133</v>
      </c>
      <c r="BE138" s="202">
        <f t="shared" si="4"/>
        <v>0</v>
      </c>
      <c r="BF138" s="202">
        <f t="shared" si="5"/>
        <v>0</v>
      </c>
      <c r="BG138" s="202">
        <f t="shared" si="6"/>
        <v>0</v>
      </c>
      <c r="BH138" s="202">
        <f t="shared" si="7"/>
        <v>0</v>
      </c>
      <c r="BI138" s="202">
        <f t="shared" si="8"/>
        <v>0</v>
      </c>
      <c r="BJ138" s="16" t="s">
        <v>79</v>
      </c>
      <c r="BK138" s="202">
        <f t="shared" si="9"/>
        <v>0</v>
      </c>
      <c r="BL138" s="16" t="s">
        <v>141</v>
      </c>
      <c r="BM138" s="201" t="s">
        <v>315</v>
      </c>
    </row>
    <row r="139" spans="1:65" s="2" customFormat="1" ht="37.9" customHeight="1">
      <c r="A139" s="33"/>
      <c r="B139" s="34"/>
      <c r="C139" s="190" t="s">
        <v>163</v>
      </c>
      <c r="D139" s="190" t="s">
        <v>136</v>
      </c>
      <c r="E139" s="191" t="s">
        <v>205</v>
      </c>
      <c r="F139" s="192" t="s">
        <v>206</v>
      </c>
      <c r="G139" s="193" t="s">
        <v>157</v>
      </c>
      <c r="H139" s="194">
        <v>1938</v>
      </c>
      <c r="I139" s="195"/>
      <c r="J139" s="196">
        <f t="shared" si="0"/>
        <v>0</v>
      </c>
      <c r="K139" s="192" t="s">
        <v>140</v>
      </c>
      <c r="L139" s="38"/>
      <c r="M139" s="197" t="s">
        <v>1</v>
      </c>
      <c r="N139" s="198" t="s">
        <v>37</v>
      </c>
      <c r="O139" s="70"/>
      <c r="P139" s="199">
        <f t="shared" si="1"/>
        <v>0</v>
      </c>
      <c r="Q139" s="199">
        <v>0</v>
      </c>
      <c r="R139" s="199">
        <f t="shared" si="2"/>
        <v>0</v>
      </c>
      <c r="S139" s="199">
        <v>0</v>
      </c>
      <c r="T139" s="200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141</v>
      </c>
      <c r="AT139" s="201" t="s">
        <v>136</v>
      </c>
      <c r="AU139" s="201" t="s">
        <v>81</v>
      </c>
      <c r="AY139" s="16" t="s">
        <v>133</v>
      </c>
      <c r="BE139" s="202">
        <f t="shared" si="4"/>
        <v>0</v>
      </c>
      <c r="BF139" s="202">
        <f t="shared" si="5"/>
        <v>0</v>
      </c>
      <c r="BG139" s="202">
        <f t="shared" si="6"/>
        <v>0</v>
      </c>
      <c r="BH139" s="202">
        <f t="shared" si="7"/>
        <v>0</v>
      </c>
      <c r="BI139" s="202">
        <f t="shared" si="8"/>
        <v>0</v>
      </c>
      <c r="BJ139" s="16" t="s">
        <v>79</v>
      </c>
      <c r="BK139" s="202">
        <f t="shared" si="9"/>
        <v>0</v>
      </c>
      <c r="BL139" s="16" t="s">
        <v>141</v>
      </c>
      <c r="BM139" s="201" t="s">
        <v>316</v>
      </c>
    </row>
    <row r="140" spans="1:65" s="12" customFormat="1" ht="25.9" customHeight="1">
      <c r="B140" s="174"/>
      <c r="C140" s="175"/>
      <c r="D140" s="176" t="s">
        <v>71</v>
      </c>
      <c r="E140" s="177" t="s">
        <v>208</v>
      </c>
      <c r="F140" s="177" t="s">
        <v>209</v>
      </c>
      <c r="G140" s="175"/>
      <c r="H140" s="175"/>
      <c r="I140" s="178"/>
      <c r="J140" s="179">
        <f>BK140</f>
        <v>0</v>
      </c>
      <c r="K140" s="175"/>
      <c r="L140" s="180"/>
      <c r="M140" s="181"/>
      <c r="N140" s="182"/>
      <c r="O140" s="182"/>
      <c r="P140" s="183">
        <f>SUM(P141:P156)</f>
        <v>0</v>
      </c>
      <c r="Q140" s="182"/>
      <c r="R140" s="183">
        <f>SUM(R141:R156)</f>
        <v>0</v>
      </c>
      <c r="S140" s="182"/>
      <c r="T140" s="184">
        <f>SUM(T141:T156)</f>
        <v>0</v>
      </c>
      <c r="AR140" s="185" t="s">
        <v>141</v>
      </c>
      <c r="AT140" s="186" t="s">
        <v>71</v>
      </c>
      <c r="AU140" s="186" t="s">
        <v>72</v>
      </c>
      <c r="AY140" s="185" t="s">
        <v>133</v>
      </c>
      <c r="BK140" s="187">
        <f>SUM(BK141:BK156)</f>
        <v>0</v>
      </c>
    </row>
    <row r="141" spans="1:65" s="2" customFormat="1" ht="49.15" customHeight="1">
      <c r="A141" s="33"/>
      <c r="B141" s="34"/>
      <c r="C141" s="190" t="s">
        <v>176</v>
      </c>
      <c r="D141" s="190" t="s">
        <v>136</v>
      </c>
      <c r="E141" s="191" t="s">
        <v>262</v>
      </c>
      <c r="F141" s="192" t="s">
        <v>263</v>
      </c>
      <c r="G141" s="193" t="s">
        <v>162</v>
      </c>
      <c r="H141" s="194">
        <v>0.443</v>
      </c>
      <c r="I141" s="195"/>
      <c r="J141" s="196">
        <f>ROUND(I141*H141,2)</f>
        <v>0</v>
      </c>
      <c r="K141" s="192" t="s">
        <v>140</v>
      </c>
      <c r="L141" s="38"/>
      <c r="M141" s="197" t="s">
        <v>1</v>
      </c>
      <c r="N141" s="198" t="s">
        <v>37</v>
      </c>
      <c r="O141" s="7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217</v>
      </c>
      <c r="AT141" s="201" t="s">
        <v>136</v>
      </c>
      <c r="AU141" s="201" t="s">
        <v>79</v>
      </c>
      <c r="AY141" s="16" t="s">
        <v>133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79</v>
      </c>
      <c r="BK141" s="202">
        <f>ROUND(I141*H141,2)</f>
        <v>0</v>
      </c>
      <c r="BL141" s="16" t="s">
        <v>217</v>
      </c>
      <c r="BM141" s="201" t="s">
        <v>317</v>
      </c>
    </row>
    <row r="142" spans="1:65" s="13" customFormat="1">
      <c r="B142" s="213"/>
      <c r="C142" s="214"/>
      <c r="D142" s="215" t="s">
        <v>165</v>
      </c>
      <c r="E142" s="224" t="s">
        <v>1</v>
      </c>
      <c r="F142" s="216" t="s">
        <v>318</v>
      </c>
      <c r="G142" s="214"/>
      <c r="H142" s="217">
        <v>0.443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165</v>
      </c>
      <c r="AU142" s="223" t="s">
        <v>79</v>
      </c>
      <c r="AV142" s="13" t="s">
        <v>81</v>
      </c>
      <c r="AW142" s="13" t="s">
        <v>29</v>
      </c>
      <c r="AX142" s="13" t="s">
        <v>79</v>
      </c>
      <c r="AY142" s="223" t="s">
        <v>133</v>
      </c>
    </row>
    <row r="143" spans="1:65" s="2" customFormat="1" ht="49.15" customHeight="1">
      <c r="A143" s="33"/>
      <c r="B143" s="34"/>
      <c r="C143" s="190" t="s">
        <v>180</v>
      </c>
      <c r="D143" s="190" t="s">
        <v>136</v>
      </c>
      <c r="E143" s="191" t="s">
        <v>224</v>
      </c>
      <c r="F143" s="192" t="s">
        <v>225</v>
      </c>
      <c r="G143" s="193" t="s">
        <v>162</v>
      </c>
      <c r="H143" s="194">
        <v>0.443</v>
      </c>
      <c r="I143" s="195"/>
      <c r="J143" s="196">
        <f>ROUND(I143*H143,2)</f>
        <v>0</v>
      </c>
      <c r="K143" s="192" t="s">
        <v>140</v>
      </c>
      <c r="L143" s="38"/>
      <c r="M143" s="197" t="s">
        <v>1</v>
      </c>
      <c r="N143" s="198" t="s">
        <v>37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217</v>
      </c>
      <c r="AT143" s="201" t="s">
        <v>136</v>
      </c>
      <c r="AU143" s="201" t="s">
        <v>79</v>
      </c>
      <c r="AY143" s="16" t="s">
        <v>133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79</v>
      </c>
      <c r="BK143" s="202">
        <f>ROUND(I143*H143,2)</f>
        <v>0</v>
      </c>
      <c r="BL143" s="16" t="s">
        <v>217</v>
      </c>
      <c r="BM143" s="201" t="s">
        <v>319</v>
      </c>
    </row>
    <row r="144" spans="1:65" s="13" customFormat="1">
      <c r="B144" s="213"/>
      <c r="C144" s="214"/>
      <c r="D144" s="215" t="s">
        <v>165</v>
      </c>
      <c r="E144" s="224" t="s">
        <v>1</v>
      </c>
      <c r="F144" s="216" t="s">
        <v>320</v>
      </c>
      <c r="G144" s="214"/>
      <c r="H144" s="217">
        <v>0.443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165</v>
      </c>
      <c r="AU144" s="223" t="s">
        <v>79</v>
      </c>
      <c r="AV144" s="13" t="s">
        <v>81</v>
      </c>
      <c r="AW144" s="13" t="s">
        <v>29</v>
      </c>
      <c r="AX144" s="13" t="s">
        <v>79</v>
      </c>
      <c r="AY144" s="223" t="s">
        <v>133</v>
      </c>
    </row>
    <row r="145" spans="1:65" s="2" customFormat="1" ht="62.65" customHeight="1">
      <c r="A145" s="33"/>
      <c r="B145" s="34"/>
      <c r="C145" s="190" t="s">
        <v>184</v>
      </c>
      <c r="D145" s="190" t="s">
        <v>136</v>
      </c>
      <c r="E145" s="191" t="s">
        <v>230</v>
      </c>
      <c r="F145" s="192" t="s">
        <v>231</v>
      </c>
      <c r="G145" s="193" t="s">
        <v>162</v>
      </c>
      <c r="H145" s="194">
        <v>105.596</v>
      </c>
      <c r="I145" s="195"/>
      <c r="J145" s="196">
        <f>ROUND(I145*H145,2)</f>
        <v>0</v>
      </c>
      <c r="K145" s="192" t="s">
        <v>140</v>
      </c>
      <c r="L145" s="38"/>
      <c r="M145" s="197" t="s">
        <v>1</v>
      </c>
      <c r="N145" s="198" t="s">
        <v>37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217</v>
      </c>
      <c r="AT145" s="201" t="s">
        <v>136</v>
      </c>
      <c r="AU145" s="201" t="s">
        <v>79</v>
      </c>
      <c r="AY145" s="16" t="s">
        <v>133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79</v>
      </c>
      <c r="BK145" s="202">
        <f>ROUND(I145*H145,2)</f>
        <v>0</v>
      </c>
      <c r="BL145" s="16" t="s">
        <v>217</v>
      </c>
      <c r="BM145" s="201" t="s">
        <v>321</v>
      </c>
    </row>
    <row r="146" spans="1:65" s="13" customFormat="1">
      <c r="B146" s="213"/>
      <c r="C146" s="214"/>
      <c r="D146" s="215" t="s">
        <v>165</v>
      </c>
      <c r="E146" s="224" t="s">
        <v>1</v>
      </c>
      <c r="F146" s="216" t="s">
        <v>322</v>
      </c>
      <c r="G146" s="214"/>
      <c r="H146" s="217">
        <v>39.512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165</v>
      </c>
      <c r="AU146" s="223" t="s">
        <v>79</v>
      </c>
      <c r="AV146" s="13" t="s">
        <v>81</v>
      </c>
      <c r="AW146" s="13" t="s">
        <v>29</v>
      </c>
      <c r="AX146" s="13" t="s">
        <v>72</v>
      </c>
      <c r="AY146" s="223" t="s">
        <v>133</v>
      </c>
    </row>
    <row r="147" spans="1:65" s="13" customFormat="1">
      <c r="B147" s="213"/>
      <c r="C147" s="214"/>
      <c r="D147" s="215" t="s">
        <v>165</v>
      </c>
      <c r="E147" s="224" t="s">
        <v>1</v>
      </c>
      <c r="F147" s="216" t="s">
        <v>323</v>
      </c>
      <c r="G147" s="214"/>
      <c r="H147" s="217">
        <v>66.084000000000003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165</v>
      </c>
      <c r="AU147" s="223" t="s">
        <v>79</v>
      </c>
      <c r="AV147" s="13" t="s">
        <v>81</v>
      </c>
      <c r="AW147" s="13" t="s">
        <v>29</v>
      </c>
      <c r="AX147" s="13" t="s">
        <v>72</v>
      </c>
      <c r="AY147" s="223" t="s">
        <v>133</v>
      </c>
    </row>
    <row r="148" spans="1:65" s="14" customFormat="1">
      <c r="B148" s="225"/>
      <c r="C148" s="226"/>
      <c r="D148" s="215" t="s">
        <v>165</v>
      </c>
      <c r="E148" s="227" t="s">
        <v>1</v>
      </c>
      <c r="F148" s="228" t="s">
        <v>229</v>
      </c>
      <c r="G148" s="226"/>
      <c r="H148" s="229">
        <v>105.596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165</v>
      </c>
      <c r="AU148" s="235" t="s">
        <v>79</v>
      </c>
      <c r="AV148" s="14" t="s">
        <v>141</v>
      </c>
      <c r="AW148" s="14" t="s">
        <v>29</v>
      </c>
      <c r="AX148" s="14" t="s">
        <v>79</v>
      </c>
      <c r="AY148" s="235" t="s">
        <v>133</v>
      </c>
    </row>
    <row r="149" spans="1:65" s="2" customFormat="1" ht="24.2" customHeight="1">
      <c r="A149" s="33"/>
      <c r="B149" s="34"/>
      <c r="C149" s="190" t="s">
        <v>188</v>
      </c>
      <c r="D149" s="190" t="s">
        <v>136</v>
      </c>
      <c r="E149" s="191" t="s">
        <v>255</v>
      </c>
      <c r="F149" s="192" t="s">
        <v>256</v>
      </c>
      <c r="G149" s="193" t="s">
        <v>162</v>
      </c>
      <c r="H149" s="194">
        <v>0.443</v>
      </c>
      <c r="I149" s="195"/>
      <c r="J149" s="196">
        <f>ROUND(I149*H149,2)</f>
        <v>0</v>
      </c>
      <c r="K149" s="192" t="s">
        <v>140</v>
      </c>
      <c r="L149" s="38"/>
      <c r="M149" s="197" t="s">
        <v>1</v>
      </c>
      <c r="N149" s="198" t="s">
        <v>37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217</v>
      </c>
      <c r="AT149" s="201" t="s">
        <v>136</v>
      </c>
      <c r="AU149" s="201" t="s">
        <v>79</v>
      </c>
      <c r="AY149" s="16" t="s">
        <v>133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79</v>
      </c>
      <c r="BK149" s="202">
        <f>ROUND(I149*H149,2)</f>
        <v>0</v>
      </c>
      <c r="BL149" s="16" t="s">
        <v>217</v>
      </c>
      <c r="BM149" s="201" t="s">
        <v>324</v>
      </c>
    </row>
    <row r="150" spans="1:65" s="13" customFormat="1">
      <c r="B150" s="213"/>
      <c r="C150" s="214"/>
      <c r="D150" s="215" t="s">
        <v>165</v>
      </c>
      <c r="E150" s="224" t="s">
        <v>1</v>
      </c>
      <c r="F150" s="216" t="s">
        <v>325</v>
      </c>
      <c r="G150" s="214"/>
      <c r="H150" s="217">
        <v>0.443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165</v>
      </c>
      <c r="AU150" s="223" t="s">
        <v>79</v>
      </c>
      <c r="AV150" s="13" t="s">
        <v>81</v>
      </c>
      <c r="AW150" s="13" t="s">
        <v>29</v>
      </c>
      <c r="AX150" s="13" t="s">
        <v>79</v>
      </c>
      <c r="AY150" s="223" t="s">
        <v>133</v>
      </c>
    </row>
    <row r="151" spans="1:65" s="2" customFormat="1" ht="24.2" customHeight="1">
      <c r="A151" s="33"/>
      <c r="B151" s="34"/>
      <c r="C151" s="190" t="s">
        <v>193</v>
      </c>
      <c r="D151" s="190" t="s">
        <v>136</v>
      </c>
      <c r="E151" s="191" t="s">
        <v>245</v>
      </c>
      <c r="F151" s="192" t="s">
        <v>246</v>
      </c>
      <c r="G151" s="193" t="s">
        <v>162</v>
      </c>
      <c r="H151" s="194">
        <v>105.596</v>
      </c>
      <c r="I151" s="195"/>
      <c r="J151" s="196">
        <f>ROUND(I151*H151,2)</f>
        <v>0</v>
      </c>
      <c r="K151" s="192" t="s">
        <v>140</v>
      </c>
      <c r="L151" s="38"/>
      <c r="M151" s="197" t="s">
        <v>1</v>
      </c>
      <c r="N151" s="198" t="s">
        <v>37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217</v>
      </c>
      <c r="AT151" s="201" t="s">
        <v>136</v>
      </c>
      <c r="AU151" s="201" t="s">
        <v>79</v>
      </c>
      <c r="AY151" s="16" t="s">
        <v>133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79</v>
      </c>
      <c r="BK151" s="202">
        <f>ROUND(I151*H151,2)</f>
        <v>0</v>
      </c>
      <c r="BL151" s="16" t="s">
        <v>217</v>
      </c>
      <c r="BM151" s="201" t="s">
        <v>326</v>
      </c>
    </row>
    <row r="152" spans="1:65" s="13" customFormat="1">
      <c r="B152" s="213"/>
      <c r="C152" s="214"/>
      <c r="D152" s="215" t="s">
        <v>165</v>
      </c>
      <c r="E152" s="224" t="s">
        <v>1</v>
      </c>
      <c r="F152" s="216" t="s">
        <v>327</v>
      </c>
      <c r="G152" s="214"/>
      <c r="H152" s="217">
        <v>39.512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165</v>
      </c>
      <c r="AU152" s="223" t="s">
        <v>79</v>
      </c>
      <c r="AV152" s="13" t="s">
        <v>81</v>
      </c>
      <c r="AW152" s="13" t="s">
        <v>29</v>
      </c>
      <c r="AX152" s="13" t="s">
        <v>72</v>
      </c>
      <c r="AY152" s="223" t="s">
        <v>133</v>
      </c>
    </row>
    <row r="153" spans="1:65" s="13" customFormat="1">
      <c r="B153" s="213"/>
      <c r="C153" s="214"/>
      <c r="D153" s="215" t="s">
        <v>165</v>
      </c>
      <c r="E153" s="224" t="s">
        <v>1</v>
      </c>
      <c r="F153" s="216" t="s">
        <v>323</v>
      </c>
      <c r="G153" s="214"/>
      <c r="H153" s="217">
        <v>66.084000000000003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165</v>
      </c>
      <c r="AU153" s="223" t="s">
        <v>79</v>
      </c>
      <c r="AV153" s="13" t="s">
        <v>81</v>
      </c>
      <c r="AW153" s="13" t="s">
        <v>29</v>
      </c>
      <c r="AX153" s="13" t="s">
        <v>72</v>
      </c>
      <c r="AY153" s="223" t="s">
        <v>133</v>
      </c>
    </row>
    <row r="154" spans="1:65" s="14" customFormat="1">
      <c r="B154" s="225"/>
      <c r="C154" s="226"/>
      <c r="D154" s="215" t="s">
        <v>165</v>
      </c>
      <c r="E154" s="227" t="s">
        <v>1</v>
      </c>
      <c r="F154" s="228" t="s">
        <v>229</v>
      </c>
      <c r="G154" s="226"/>
      <c r="H154" s="229">
        <v>105.596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165</v>
      </c>
      <c r="AU154" s="235" t="s">
        <v>79</v>
      </c>
      <c r="AV154" s="14" t="s">
        <v>141</v>
      </c>
      <c r="AW154" s="14" t="s">
        <v>29</v>
      </c>
      <c r="AX154" s="14" t="s">
        <v>79</v>
      </c>
      <c r="AY154" s="235" t="s">
        <v>133</v>
      </c>
    </row>
    <row r="155" spans="1:65" s="2" customFormat="1" ht="24.2" customHeight="1">
      <c r="A155" s="33"/>
      <c r="B155" s="34"/>
      <c r="C155" s="190" t="s">
        <v>197</v>
      </c>
      <c r="D155" s="190" t="s">
        <v>136</v>
      </c>
      <c r="E155" s="191" t="s">
        <v>273</v>
      </c>
      <c r="F155" s="192" t="s">
        <v>274</v>
      </c>
      <c r="G155" s="193" t="s">
        <v>162</v>
      </c>
      <c r="H155" s="194">
        <v>0.443</v>
      </c>
      <c r="I155" s="195"/>
      <c r="J155" s="196">
        <f>ROUND(I155*H155,2)</f>
        <v>0</v>
      </c>
      <c r="K155" s="192" t="s">
        <v>140</v>
      </c>
      <c r="L155" s="38"/>
      <c r="M155" s="197" t="s">
        <v>1</v>
      </c>
      <c r="N155" s="198" t="s">
        <v>37</v>
      </c>
      <c r="O155" s="7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217</v>
      </c>
      <c r="AT155" s="201" t="s">
        <v>136</v>
      </c>
      <c r="AU155" s="201" t="s">
        <v>79</v>
      </c>
      <c r="AY155" s="16" t="s">
        <v>133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79</v>
      </c>
      <c r="BK155" s="202">
        <f>ROUND(I155*H155,2)</f>
        <v>0</v>
      </c>
      <c r="BL155" s="16" t="s">
        <v>217</v>
      </c>
      <c r="BM155" s="201" t="s">
        <v>328</v>
      </c>
    </row>
    <row r="156" spans="1:65" s="13" customFormat="1">
      <c r="B156" s="213"/>
      <c r="C156" s="214"/>
      <c r="D156" s="215" t="s">
        <v>165</v>
      </c>
      <c r="E156" s="224" t="s">
        <v>1</v>
      </c>
      <c r="F156" s="216" t="s">
        <v>329</v>
      </c>
      <c r="G156" s="214"/>
      <c r="H156" s="217">
        <v>0.443</v>
      </c>
      <c r="I156" s="218"/>
      <c r="J156" s="214"/>
      <c r="K156" s="214"/>
      <c r="L156" s="219"/>
      <c r="M156" s="239"/>
      <c r="N156" s="240"/>
      <c r="O156" s="240"/>
      <c r="P156" s="240"/>
      <c r="Q156" s="240"/>
      <c r="R156" s="240"/>
      <c r="S156" s="240"/>
      <c r="T156" s="241"/>
      <c r="AT156" s="223" t="s">
        <v>165</v>
      </c>
      <c r="AU156" s="223" t="s">
        <v>79</v>
      </c>
      <c r="AV156" s="13" t="s">
        <v>81</v>
      </c>
      <c r="AW156" s="13" t="s">
        <v>29</v>
      </c>
      <c r="AX156" s="13" t="s">
        <v>79</v>
      </c>
      <c r="AY156" s="223" t="s">
        <v>133</v>
      </c>
    </row>
    <row r="157" spans="1:65" s="2" customFormat="1" ht="6.95" customHeight="1">
      <c r="A157" s="33"/>
      <c r="B157" s="53"/>
      <c r="C157" s="54"/>
      <c r="D157" s="54"/>
      <c r="E157" s="54"/>
      <c r="F157" s="54"/>
      <c r="G157" s="54"/>
      <c r="H157" s="54"/>
      <c r="I157" s="54"/>
      <c r="J157" s="54"/>
      <c r="K157" s="54"/>
      <c r="L157" s="38"/>
      <c r="M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</row>
  </sheetData>
  <sheetProtection algorithmName="SHA-512" hashValue="id1YrahlK4n3QtsYJECgIqYyeCCqj6hDFxyvMb+KnYsNzYnwuI6Gpvs0tKerMPSfN67u1dEbaxDPfxAUZtVCmg==" saltValue="XZ2f5ugQR0Xxw542D9BQKDbvfmIlLiEWXCXJr/4nV9qChELhyCk9HICTOmNEal8/3Ja0OGMsv2NSY75WCNlC4Q==" spinCount="100000" sheet="1" objects="1" scenarios="1" formatColumns="0" formatRows="0" autoFilter="0"/>
  <autoFilter ref="C122:K156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topLeftCell="A94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98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Výměna pražců v úseku Pohled – Havl. Brod KR bez materiálu</v>
      </c>
      <c r="F7" s="297"/>
      <c r="G7" s="297"/>
      <c r="H7" s="297"/>
      <c r="L7" s="19"/>
    </row>
    <row r="8" spans="1:46" s="1" customFormat="1" ht="12" customHeight="1">
      <c r="B8" s="19"/>
      <c r="D8" s="118" t="s">
        <v>106</v>
      </c>
      <c r="L8" s="19"/>
    </row>
    <row r="9" spans="1:46" s="2" customFormat="1" ht="16.5" customHeight="1">
      <c r="A9" s="33"/>
      <c r="B9" s="38"/>
      <c r="C9" s="33"/>
      <c r="D9" s="33"/>
      <c r="E9" s="296" t="s">
        <v>330</v>
      </c>
      <c r="F9" s="298"/>
      <c r="G9" s="298"/>
      <c r="H9" s="29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9" t="s">
        <v>331</v>
      </c>
      <c r="F11" s="298"/>
      <c r="G11" s="298"/>
      <c r="H11" s="298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44187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0" t="str">
        <f>'Rekapitulace stavby'!E14</f>
        <v>Vyplň údaj</v>
      </c>
      <c r="F20" s="301"/>
      <c r="G20" s="301"/>
      <c r="H20" s="301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2" t="s">
        <v>1</v>
      </c>
      <c r="F29" s="302"/>
      <c r="G29" s="302"/>
      <c r="H29" s="302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ROUND((SUM(BE123:BE189)),  2)</f>
        <v>0</v>
      </c>
      <c r="G35" s="33"/>
      <c r="H35" s="33"/>
      <c r="I35" s="129">
        <v>0.21</v>
      </c>
      <c r="J35" s="128">
        <f>ROUND(((SUM(BE123:BE189))*I35),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ROUND((SUM(BF123:BF189)),  2)</f>
        <v>0</v>
      </c>
      <c r="G36" s="33"/>
      <c r="H36" s="33"/>
      <c r="I36" s="129">
        <v>0.15</v>
      </c>
      <c r="J36" s="128">
        <f>ROUND(((SUM(BF123:BF189))*I36),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ROUND((SUM(BG123:BG189)),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ROUND((SUM(BH123:BH189)),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ROUND((SUM(BI123:BI189)),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4" t="str">
        <f>E7</f>
        <v>Výměna pražců v úseku Pohled – Havl. Brod KR bez materiálu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4" t="s">
        <v>330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82" t="str">
        <f>E11</f>
        <v>SO 02.1 - ŽST. Pohled</v>
      </c>
      <c r="F89" s="293"/>
      <c r="G89" s="293"/>
      <c r="H89" s="29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44187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5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J124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116</v>
      </c>
      <c r="E100" s="160"/>
      <c r="F100" s="160"/>
      <c r="G100" s="160"/>
      <c r="H100" s="160"/>
      <c r="I100" s="160"/>
      <c r="J100" s="161">
        <f>J125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117</v>
      </c>
      <c r="E101" s="155"/>
      <c r="F101" s="155"/>
      <c r="G101" s="155"/>
      <c r="H101" s="155"/>
      <c r="I101" s="155"/>
      <c r="J101" s="156">
        <f>J156</f>
        <v>0</v>
      </c>
      <c r="K101" s="153"/>
      <c r="L101" s="157"/>
    </row>
    <row r="102" spans="1:47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118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>
      <c r="A111" s="33"/>
      <c r="B111" s="34"/>
      <c r="C111" s="35"/>
      <c r="D111" s="35"/>
      <c r="E111" s="294" t="str">
        <f>E7</f>
        <v>Výměna pražců v úseku Pohled – Havl. Brod KR bez materiálu</v>
      </c>
      <c r="F111" s="295"/>
      <c r="G111" s="295"/>
      <c r="H111" s="29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106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294" t="s">
        <v>330</v>
      </c>
      <c r="F113" s="293"/>
      <c r="G113" s="293"/>
      <c r="H113" s="293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108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82" t="str">
        <f>E11</f>
        <v>SO 02.1 - ŽST. Pohled</v>
      </c>
      <c r="F115" s="293"/>
      <c r="G115" s="293"/>
      <c r="H115" s="29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 xml:space="preserve"> </v>
      </c>
      <c r="G117" s="35"/>
      <c r="H117" s="35"/>
      <c r="I117" s="28" t="s">
        <v>22</v>
      </c>
      <c r="J117" s="65">
        <f>IF(J14="","",J14)</f>
        <v>44187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5"/>
      <c r="E119" s="35"/>
      <c r="F119" s="26" t="str">
        <f>E17</f>
        <v xml:space="preserve"> </v>
      </c>
      <c r="G119" s="35"/>
      <c r="H119" s="35"/>
      <c r="I119" s="28" t="s">
        <v>28</v>
      </c>
      <c r="J119" s="31" t="str">
        <f>E23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26</v>
      </c>
      <c r="D120" s="35"/>
      <c r="E120" s="35"/>
      <c r="F120" s="26" t="str">
        <f>IF(E20="","",E20)</f>
        <v>Vyplň údaj</v>
      </c>
      <c r="G120" s="35"/>
      <c r="H120" s="35"/>
      <c r="I120" s="28" t="s">
        <v>30</v>
      </c>
      <c r="J120" s="31" t="str">
        <f>E26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3"/>
      <c r="B122" s="164"/>
      <c r="C122" s="165" t="s">
        <v>119</v>
      </c>
      <c r="D122" s="166" t="s">
        <v>57</v>
      </c>
      <c r="E122" s="166" t="s">
        <v>53</v>
      </c>
      <c r="F122" s="166" t="s">
        <v>54</v>
      </c>
      <c r="G122" s="166" t="s">
        <v>120</v>
      </c>
      <c r="H122" s="166" t="s">
        <v>121</v>
      </c>
      <c r="I122" s="166" t="s">
        <v>122</v>
      </c>
      <c r="J122" s="166" t="s">
        <v>112</v>
      </c>
      <c r="K122" s="167" t="s">
        <v>123</v>
      </c>
      <c r="L122" s="168"/>
      <c r="M122" s="74" t="s">
        <v>1</v>
      </c>
      <c r="N122" s="75" t="s">
        <v>36</v>
      </c>
      <c r="O122" s="75" t="s">
        <v>124</v>
      </c>
      <c r="P122" s="75" t="s">
        <v>125</v>
      </c>
      <c r="Q122" s="75" t="s">
        <v>126</v>
      </c>
      <c r="R122" s="75" t="s">
        <v>127</v>
      </c>
      <c r="S122" s="75" t="s">
        <v>128</v>
      </c>
      <c r="T122" s="76" t="s">
        <v>129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3"/>
      <c r="B123" s="34"/>
      <c r="C123" s="81" t="s">
        <v>130</v>
      </c>
      <c r="D123" s="35"/>
      <c r="E123" s="35"/>
      <c r="F123" s="35"/>
      <c r="G123" s="35"/>
      <c r="H123" s="35"/>
      <c r="I123" s="35"/>
      <c r="J123" s="169">
        <f>BK123</f>
        <v>0</v>
      </c>
      <c r="K123" s="35"/>
      <c r="L123" s="38"/>
      <c r="M123" s="77"/>
      <c r="N123" s="170"/>
      <c r="O123" s="78"/>
      <c r="P123" s="171">
        <f>P124+P156</f>
        <v>0</v>
      </c>
      <c r="Q123" s="78"/>
      <c r="R123" s="171">
        <f>R124+R156</f>
        <v>458.40712000000002</v>
      </c>
      <c r="S123" s="78"/>
      <c r="T123" s="172">
        <f>T124+T156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71</v>
      </c>
      <c r="AU123" s="16" t="s">
        <v>114</v>
      </c>
      <c r="BK123" s="173">
        <f>BK124+BK156</f>
        <v>0</v>
      </c>
    </row>
    <row r="124" spans="1:65" s="12" customFormat="1" ht="25.9" customHeight="1">
      <c r="B124" s="174"/>
      <c r="C124" s="175"/>
      <c r="D124" s="176" t="s">
        <v>71</v>
      </c>
      <c r="E124" s="177" t="s">
        <v>131</v>
      </c>
      <c r="F124" s="177" t="s">
        <v>132</v>
      </c>
      <c r="G124" s="175"/>
      <c r="H124" s="175"/>
      <c r="I124" s="178"/>
      <c r="J124" s="179">
        <f>BK124</f>
        <v>0</v>
      </c>
      <c r="K124" s="175"/>
      <c r="L124" s="180"/>
      <c r="M124" s="181"/>
      <c r="N124" s="182"/>
      <c r="O124" s="182"/>
      <c r="P124" s="183">
        <f>P125</f>
        <v>0</v>
      </c>
      <c r="Q124" s="182"/>
      <c r="R124" s="183">
        <f>R125</f>
        <v>458.40712000000002</v>
      </c>
      <c r="S124" s="182"/>
      <c r="T124" s="184">
        <f>T125</f>
        <v>0</v>
      </c>
      <c r="AR124" s="185" t="s">
        <v>79</v>
      </c>
      <c r="AT124" s="186" t="s">
        <v>71</v>
      </c>
      <c r="AU124" s="186" t="s">
        <v>72</v>
      </c>
      <c r="AY124" s="185" t="s">
        <v>133</v>
      </c>
      <c r="BK124" s="187">
        <f>BK125</f>
        <v>0</v>
      </c>
    </row>
    <row r="125" spans="1:65" s="12" customFormat="1" ht="22.9" customHeight="1">
      <c r="B125" s="174"/>
      <c r="C125" s="175"/>
      <c r="D125" s="176" t="s">
        <v>71</v>
      </c>
      <c r="E125" s="188" t="s">
        <v>134</v>
      </c>
      <c r="F125" s="188" t="s">
        <v>135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SUM(P126:P155)</f>
        <v>0</v>
      </c>
      <c r="Q125" s="182"/>
      <c r="R125" s="183">
        <f>SUM(R126:R155)</f>
        <v>458.40712000000002</v>
      </c>
      <c r="S125" s="182"/>
      <c r="T125" s="184">
        <f>SUM(T126:T155)</f>
        <v>0</v>
      </c>
      <c r="AR125" s="185" t="s">
        <v>79</v>
      </c>
      <c r="AT125" s="186" t="s">
        <v>71</v>
      </c>
      <c r="AU125" s="186" t="s">
        <v>79</v>
      </c>
      <c r="AY125" s="185" t="s">
        <v>133</v>
      </c>
      <c r="BK125" s="187">
        <f>SUM(BK126:BK155)</f>
        <v>0</v>
      </c>
    </row>
    <row r="126" spans="1:65" s="2" customFormat="1" ht="24.2" customHeight="1">
      <c r="A126" s="33"/>
      <c r="B126" s="34"/>
      <c r="C126" s="190" t="s">
        <v>79</v>
      </c>
      <c r="D126" s="190" t="s">
        <v>136</v>
      </c>
      <c r="E126" s="191" t="s">
        <v>332</v>
      </c>
      <c r="F126" s="192" t="s">
        <v>333</v>
      </c>
      <c r="G126" s="193" t="s">
        <v>334</v>
      </c>
      <c r="H126" s="194">
        <v>442.7</v>
      </c>
      <c r="I126" s="195"/>
      <c r="J126" s="196">
        <f>ROUND(I126*H126,2)</f>
        <v>0</v>
      </c>
      <c r="K126" s="192" t="s">
        <v>140</v>
      </c>
      <c r="L126" s="38"/>
      <c r="M126" s="197" t="s">
        <v>1</v>
      </c>
      <c r="N126" s="198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141</v>
      </c>
      <c r="AT126" s="201" t="s">
        <v>136</v>
      </c>
      <c r="AU126" s="201" t="s">
        <v>81</v>
      </c>
      <c r="AY126" s="16" t="s">
        <v>133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141</v>
      </c>
      <c r="BM126" s="201" t="s">
        <v>335</v>
      </c>
    </row>
    <row r="127" spans="1:65" s="13" customFormat="1">
      <c r="B127" s="213"/>
      <c r="C127" s="214"/>
      <c r="D127" s="215" t="s">
        <v>165</v>
      </c>
      <c r="E127" s="224" t="s">
        <v>1</v>
      </c>
      <c r="F127" s="216" t="s">
        <v>336</v>
      </c>
      <c r="G127" s="214"/>
      <c r="H127" s="217">
        <v>442.7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165</v>
      </c>
      <c r="AU127" s="223" t="s">
        <v>81</v>
      </c>
      <c r="AV127" s="13" t="s">
        <v>81</v>
      </c>
      <c r="AW127" s="13" t="s">
        <v>29</v>
      </c>
      <c r="AX127" s="13" t="s">
        <v>72</v>
      </c>
      <c r="AY127" s="223" t="s">
        <v>133</v>
      </c>
    </row>
    <row r="128" spans="1:65" s="14" customFormat="1">
      <c r="B128" s="225"/>
      <c r="C128" s="226"/>
      <c r="D128" s="215" t="s">
        <v>165</v>
      </c>
      <c r="E128" s="227" t="s">
        <v>1</v>
      </c>
      <c r="F128" s="228" t="s">
        <v>229</v>
      </c>
      <c r="G128" s="226"/>
      <c r="H128" s="229">
        <v>442.7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AT128" s="235" t="s">
        <v>165</v>
      </c>
      <c r="AU128" s="235" t="s">
        <v>81</v>
      </c>
      <c r="AV128" s="14" t="s">
        <v>141</v>
      </c>
      <c r="AW128" s="14" t="s">
        <v>29</v>
      </c>
      <c r="AX128" s="14" t="s">
        <v>79</v>
      </c>
      <c r="AY128" s="235" t="s">
        <v>133</v>
      </c>
    </row>
    <row r="129" spans="1:65" s="2" customFormat="1" ht="24.2" customHeight="1">
      <c r="A129" s="33"/>
      <c r="B129" s="34"/>
      <c r="C129" s="190" t="s">
        <v>81</v>
      </c>
      <c r="D129" s="190" t="s">
        <v>136</v>
      </c>
      <c r="E129" s="191" t="s">
        <v>337</v>
      </c>
      <c r="F129" s="192" t="s">
        <v>338</v>
      </c>
      <c r="G129" s="193" t="s">
        <v>170</v>
      </c>
      <c r="H129" s="194">
        <v>30.989000000000001</v>
      </c>
      <c r="I129" s="195"/>
      <c r="J129" s="196">
        <f>ROUND(I129*H129,2)</f>
        <v>0</v>
      </c>
      <c r="K129" s="192" t="s">
        <v>140</v>
      </c>
      <c r="L129" s="38"/>
      <c r="M129" s="197" t="s">
        <v>1</v>
      </c>
      <c r="N129" s="198" t="s">
        <v>37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141</v>
      </c>
      <c r="AT129" s="201" t="s">
        <v>136</v>
      </c>
      <c r="AU129" s="201" t="s">
        <v>81</v>
      </c>
      <c r="AY129" s="16" t="s">
        <v>133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79</v>
      </c>
      <c r="BK129" s="202">
        <f>ROUND(I129*H129,2)</f>
        <v>0</v>
      </c>
      <c r="BL129" s="16" t="s">
        <v>141</v>
      </c>
      <c r="BM129" s="201" t="s">
        <v>339</v>
      </c>
    </row>
    <row r="130" spans="1:65" s="13" customFormat="1">
      <c r="B130" s="213"/>
      <c r="C130" s="214"/>
      <c r="D130" s="215" t="s">
        <v>165</v>
      </c>
      <c r="E130" s="224" t="s">
        <v>1</v>
      </c>
      <c r="F130" s="216" t="s">
        <v>340</v>
      </c>
      <c r="G130" s="214"/>
      <c r="H130" s="217">
        <v>30.989000000000001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165</v>
      </c>
      <c r="AU130" s="223" t="s">
        <v>81</v>
      </c>
      <c r="AV130" s="13" t="s">
        <v>81</v>
      </c>
      <c r="AW130" s="13" t="s">
        <v>29</v>
      </c>
      <c r="AX130" s="13" t="s">
        <v>79</v>
      </c>
      <c r="AY130" s="223" t="s">
        <v>133</v>
      </c>
    </row>
    <row r="131" spans="1:65" s="2" customFormat="1" ht="24.2" customHeight="1">
      <c r="A131" s="33"/>
      <c r="B131" s="34"/>
      <c r="C131" s="203" t="s">
        <v>146</v>
      </c>
      <c r="D131" s="203" t="s">
        <v>150</v>
      </c>
      <c r="E131" s="204" t="s">
        <v>341</v>
      </c>
      <c r="F131" s="205" t="s">
        <v>342</v>
      </c>
      <c r="G131" s="206" t="s">
        <v>162</v>
      </c>
      <c r="H131" s="207">
        <v>55.78</v>
      </c>
      <c r="I131" s="208"/>
      <c r="J131" s="209">
        <f>ROUND(I131*H131,2)</f>
        <v>0</v>
      </c>
      <c r="K131" s="205" t="s">
        <v>140</v>
      </c>
      <c r="L131" s="210"/>
      <c r="M131" s="211" t="s">
        <v>1</v>
      </c>
      <c r="N131" s="212" t="s">
        <v>37</v>
      </c>
      <c r="O131" s="70"/>
      <c r="P131" s="199">
        <f>O131*H131</f>
        <v>0</v>
      </c>
      <c r="Q131" s="199">
        <v>1</v>
      </c>
      <c r="R131" s="199">
        <f>Q131*H131</f>
        <v>55.78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163</v>
      </c>
      <c r="AT131" s="201" t="s">
        <v>150</v>
      </c>
      <c r="AU131" s="201" t="s">
        <v>81</v>
      </c>
      <c r="AY131" s="16" t="s">
        <v>133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79</v>
      </c>
      <c r="BK131" s="202">
        <f>ROUND(I131*H131,2)</f>
        <v>0</v>
      </c>
      <c r="BL131" s="16" t="s">
        <v>141</v>
      </c>
      <c r="BM131" s="201" t="s">
        <v>343</v>
      </c>
    </row>
    <row r="132" spans="1:65" s="13" customFormat="1">
      <c r="B132" s="213"/>
      <c r="C132" s="214"/>
      <c r="D132" s="215" t="s">
        <v>165</v>
      </c>
      <c r="E132" s="224" t="s">
        <v>1</v>
      </c>
      <c r="F132" s="216" t="s">
        <v>344</v>
      </c>
      <c r="G132" s="214"/>
      <c r="H132" s="217">
        <v>55.78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165</v>
      </c>
      <c r="AU132" s="223" t="s">
        <v>81</v>
      </c>
      <c r="AV132" s="13" t="s">
        <v>81</v>
      </c>
      <c r="AW132" s="13" t="s">
        <v>29</v>
      </c>
      <c r="AX132" s="13" t="s">
        <v>79</v>
      </c>
      <c r="AY132" s="223" t="s">
        <v>133</v>
      </c>
    </row>
    <row r="133" spans="1:65" s="2" customFormat="1" ht="24.2" customHeight="1">
      <c r="A133" s="33"/>
      <c r="B133" s="34"/>
      <c r="C133" s="203" t="s">
        <v>141</v>
      </c>
      <c r="D133" s="203" t="s">
        <v>150</v>
      </c>
      <c r="E133" s="204" t="s">
        <v>177</v>
      </c>
      <c r="F133" s="205" t="s">
        <v>178</v>
      </c>
      <c r="G133" s="206" t="s">
        <v>139</v>
      </c>
      <c r="H133" s="207">
        <v>536</v>
      </c>
      <c r="I133" s="208"/>
      <c r="J133" s="209">
        <f>ROUND(I133*H133,2)</f>
        <v>0</v>
      </c>
      <c r="K133" s="205" t="s">
        <v>140</v>
      </c>
      <c r="L133" s="210"/>
      <c r="M133" s="211" t="s">
        <v>1</v>
      </c>
      <c r="N133" s="212" t="s">
        <v>37</v>
      </c>
      <c r="O133" s="70"/>
      <c r="P133" s="199">
        <f>O133*H133</f>
        <v>0</v>
      </c>
      <c r="Q133" s="199">
        <v>1.8000000000000001E-4</v>
      </c>
      <c r="R133" s="199">
        <f>Q133*H133</f>
        <v>9.648000000000001E-2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163</v>
      </c>
      <c r="AT133" s="201" t="s">
        <v>150</v>
      </c>
      <c r="AU133" s="201" t="s">
        <v>81</v>
      </c>
      <c r="AY133" s="16" t="s">
        <v>133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79</v>
      </c>
      <c r="BK133" s="202">
        <f>ROUND(I133*H133,2)</f>
        <v>0</v>
      </c>
      <c r="BL133" s="16" t="s">
        <v>141</v>
      </c>
      <c r="BM133" s="201" t="s">
        <v>345</v>
      </c>
    </row>
    <row r="134" spans="1:65" s="13" customFormat="1">
      <c r="B134" s="213"/>
      <c r="C134" s="214"/>
      <c r="D134" s="215" t="s">
        <v>165</v>
      </c>
      <c r="E134" s="224" t="s">
        <v>1</v>
      </c>
      <c r="F134" s="216" t="s">
        <v>346</v>
      </c>
      <c r="G134" s="214"/>
      <c r="H134" s="217">
        <v>536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165</v>
      </c>
      <c r="AU134" s="223" t="s">
        <v>81</v>
      </c>
      <c r="AV134" s="13" t="s">
        <v>81</v>
      </c>
      <c r="AW134" s="13" t="s">
        <v>29</v>
      </c>
      <c r="AX134" s="13" t="s">
        <v>72</v>
      </c>
      <c r="AY134" s="223" t="s">
        <v>133</v>
      </c>
    </row>
    <row r="135" spans="1:65" s="14" customFormat="1">
      <c r="B135" s="225"/>
      <c r="C135" s="226"/>
      <c r="D135" s="215" t="s">
        <v>165</v>
      </c>
      <c r="E135" s="227" t="s">
        <v>1</v>
      </c>
      <c r="F135" s="228" t="s">
        <v>229</v>
      </c>
      <c r="G135" s="226"/>
      <c r="H135" s="229">
        <v>536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165</v>
      </c>
      <c r="AU135" s="235" t="s">
        <v>81</v>
      </c>
      <c r="AV135" s="14" t="s">
        <v>141</v>
      </c>
      <c r="AW135" s="14" t="s">
        <v>29</v>
      </c>
      <c r="AX135" s="14" t="s">
        <v>79</v>
      </c>
      <c r="AY135" s="235" t="s">
        <v>133</v>
      </c>
    </row>
    <row r="136" spans="1:65" s="2" customFormat="1" ht="24.2" customHeight="1">
      <c r="A136" s="33"/>
      <c r="B136" s="34"/>
      <c r="C136" s="203" t="s">
        <v>134</v>
      </c>
      <c r="D136" s="203" t="s">
        <v>150</v>
      </c>
      <c r="E136" s="204" t="s">
        <v>347</v>
      </c>
      <c r="F136" s="205" t="s">
        <v>348</v>
      </c>
      <c r="G136" s="206" t="s">
        <v>139</v>
      </c>
      <c r="H136" s="207">
        <v>2040</v>
      </c>
      <c r="I136" s="208"/>
      <c r="J136" s="209">
        <f t="shared" ref="J136:J150" si="0">ROUND(I136*H136,2)</f>
        <v>0</v>
      </c>
      <c r="K136" s="205" t="s">
        <v>140</v>
      </c>
      <c r="L136" s="210"/>
      <c r="M136" s="211" t="s">
        <v>1</v>
      </c>
      <c r="N136" s="212" t="s">
        <v>37</v>
      </c>
      <c r="O136" s="70"/>
      <c r="P136" s="199">
        <f t="shared" ref="P136:P150" si="1">O136*H136</f>
        <v>0</v>
      </c>
      <c r="Q136" s="199">
        <v>5.6999999999999998E-4</v>
      </c>
      <c r="R136" s="199">
        <f t="shared" ref="R136:R150" si="2">Q136*H136</f>
        <v>1.1628000000000001</v>
      </c>
      <c r="S136" s="199">
        <v>0</v>
      </c>
      <c r="T136" s="200">
        <f t="shared" ref="T136:T150" si="3"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163</v>
      </c>
      <c r="AT136" s="201" t="s">
        <v>150</v>
      </c>
      <c r="AU136" s="201" t="s">
        <v>81</v>
      </c>
      <c r="AY136" s="16" t="s">
        <v>133</v>
      </c>
      <c r="BE136" s="202">
        <f t="shared" ref="BE136:BE150" si="4">IF(N136="základní",J136,0)</f>
        <v>0</v>
      </c>
      <c r="BF136" s="202">
        <f t="shared" ref="BF136:BF150" si="5">IF(N136="snížená",J136,0)</f>
        <v>0</v>
      </c>
      <c r="BG136" s="202">
        <f t="shared" ref="BG136:BG150" si="6">IF(N136="zákl. přenesená",J136,0)</f>
        <v>0</v>
      </c>
      <c r="BH136" s="202">
        <f t="shared" ref="BH136:BH150" si="7">IF(N136="sníž. přenesená",J136,0)</f>
        <v>0</v>
      </c>
      <c r="BI136" s="202">
        <f t="shared" ref="BI136:BI150" si="8">IF(N136="nulová",J136,0)</f>
        <v>0</v>
      </c>
      <c r="BJ136" s="16" t="s">
        <v>79</v>
      </c>
      <c r="BK136" s="202">
        <f t="shared" ref="BK136:BK150" si="9">ROUND(I136*H136,2)</f>
        <v>0</v>
      </c>
      <c r="BL136" s="16" t="s">
        <v>141</v>
      </c>
      <c r="BM136" s="201" t="s">
        <v>349</v>
      </c>
    </row>
    <row r="137" spans="1:65" s="2" customFormat="1" ht="24.2" customHeight="1">
      <c r="A137" s="33"/>
      <c r="B137" s="34"/>
      <c r="C137" s="203" t="s">
        <v>159</v>
      </c>
      <c r="D137" s="203" t="s">
        <v>150</v>
      </c>
      <c r="E137" s="204" t="s">
        <v>350</v>
      </c>
      <c r="F137" s="205" t="s">
        <v>351</v>
      </c>
      <c r="G137" s="206" t="s">
        <v>139</v>
      </c>
      <c r="H137" s="207">
        <v>2144</v>
      </c>
      <c r="I137" s="208"/>
      <c r="J137" s="209">
        <f t="shared" si="0"/>
        <v>0</v>
      </c>
      <c r="K137" s="205" t="s">
        <v>140</v>
      </c>
      <c r="L137" s="210"/>
      <c r="M137" s="211" t="s">
        <v>1</v>
      </c>
      <c r="N137" s="212" t="s">
        <v>37</v>
      </c>
      <c r="O137" s="70"/>
      <c r="P137" s="199">
        <f t="shared" si="1"/>
        <v>0</v>
      </c>
      <c r="Q137" s="199">
        <v>5.1999999999999995E-4</v>
      </c>
      <c r="R137" s="199">
        <f t="shared" si="2"/>
        <v>1.1148799999999999</v>
      </c>
      <c r="S137" s="199">
        <v>0</v>
      </c>
      <c r="T137" s="200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163</v>
      </c>
      <c r="AT137" s="201" t="s">
        <v>150</v>
      </c>
      <c r="AU137" s="201" t="s">
        <v>81</v>
      </c>
      <c r="AY137" s="16" t="s">
        <v>133</v>
      </c>
      <c r="BE137" s="202">
        <f t="shared" si="4"/>
        <v>0</v>
      </c>
      <c r="BF137" s="202">
        <f t="shared" si="5"/>
        <v>0</v>
      </c>
      <c r="BG137" s="202">
        <f t="shared" si="6"/>
        <v>0</v>
      </c>
      <c r="BH137" s="202">
        <f t="shared" si="7"/>
        <v>0</v>
      </c>
      <c r="BI137" s="202">
        <f t="shared" si="8"/>
        <v>0</v>
      </c>
      <c r="BJ137" s="16" t="s">
        <v>79</v>
      </c>
      <c r="BK137" s="202">
        <f t="shared" si="9"/>
        <v>0</v>
      </c>
      <c r="BL137" s="16" t="s">
        <v>141</v>
      </c>
      <c r="BM137" s="201" t="s">
        <v>352</v>
      </c>
    </row>
    <row r="138" spans="1:65" s="2" customFormat="1" ht="24.2" customHeight="1">
      <c r="A138" s="33"/>
      <c r="B138" s="34"/>
      <c r="C138" s="203" t="s">
        <v>167</v>
      </c>
      <c r="D138" s="203" t="s">
        <v>150</v>
      </c>
      <c r="E138" s="204" t="s">
        <v>353</v>
      </c>
      <c r="F138" s="205" t="s">
        <v>354</v>
      </c>
      <c r="G138" s="206" t="s">
        <v>139</v>
      </c>
      <c r="H138" s="207">
        <v>2144</v>
      </c>
      <c r="I138" s="208"/>
      <c r="J138" s="209">
        <f t="shared" si="0"/>
        <v>0</v>
      </c>
      <c r="K138" s="205" t="s">
        <v>140</v>
      </c>
      <c r="L138" s="210"/>
      <c r="M138" s="211" t="s">
        <v>1</v>
      </c>
      <c r="N138" s="212" t="s">
        <v>37</v>
      </c>
      <c r="O138" s="70"/>
      <c r="P138" s="199">
        <f t="shared" si="1"/>
        <v>0</v>
      </c>
      <c r="Q138" s="199">
        <v>9.0000000000000006E-5</v>
      </c>
      <c r="R138" s="199">
        <f t="shared" si="2"/>
        <v>0.19296000000000002</v>
      </c>
      <c r="S138" s="199">
        <v>0</v>
      </c>
      <c r="T138" s="200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163</v>
      </c>
      <c r="AT138" s="201" t="s">
        <v>150</v>
      </c>
      <c r="AU138" s="201" t="s">
        <v>81</v>
      </c>
      <c r="AY138" s="16" t="s">
        <v>133</v>
      </c>
      <c r="BE138" s="202">
        <f t="shared" si="4"/>
        <v>0</v>
      </c>
      <c r="BF138" s="202">
        <f t="shared" si="5"/>
        <v>0</v>
      </c>
      <c r="BG138" s="202">
        <f t="shared" si="6"/>
        <v>0</v>
      </c>
      <c r="BH138" s="202">
        <f t="shared" si="7"/>
        <v>0</v>
      </c>
      <c r="BI138" s="202">
        <f t="shared" si="8"/>
        <v>0</v>
      </c>
      <c r="BJ138" s="16" t="s">
        <v>79</v>
      </c>
      <c r="BK138" s="202">
        <f t="shared" si="9"/>
        <v>0</v>
      </c>
      <c r="BL138" s="16" t="s">
        <v>141</v>
      </c>
      <c r="BM138" s="201" t="s">
        <v>355</v>
      </c>
    </row>
    <row r="139" spans="1:65" s="2" customFormat="1" ht="37.9" customHeight="1">
      <c r="A139" s="33"/>
      <c r="B139" s="34"/>
      <c r="C139" s="190" t="s">
        <v>163</v>
      </c>
      <c r="D139" s="190" t="s">
        <v>136</v>
      </c>
      <c r="E139" s="191" t="s">
        <v>356</v>
      </c>
      <c r="F139" s="192" t="s">
        <v>357</v>
      </c>
      <c r="G139" s="193" t="s">
        <v>139</v>
      </c>
      <c r="H139" s="194">
        <v>220</v>
      </c>
      <c r="I139" s="195"/>
      <c r="J139" s="196">
        <f t="shared" si="0"/>
        <v>0</v>
      </c>
      <c r="K139" s="192" t="s">
        <v>140</v>
      </c>
      <c r="L139" s="38"/>
      <c r="M139" s="197" t="s">
        <v>1</v>
      </c>
      <c r="N139" s="198" t="s">
        <v>37</v>
      </c>
      <c r="O139" s="70"/>
      <c r="P139" s="199">
        <f t="shared" si="1"/>
        <v>0</v>
      </c>
      <c r="Q139" s="199">
        <v>0</v>
      </c>
      <c r="R139" s="199">
        <f t="shared" si="2"/>
        <v>0</v>
      </c>
      <c r="S139" s="199">
        <v>0</v>
      </c>
      <c r="T139" s="200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141</v>
      </c>
      <c r="AT139" s="201" t="s">
        <v>136</v>
      </c>
      <c r="AU139" s="201" t="s">
        <v>81</v>
      </c>
      <c r="AY139" s="16" t="s">
        <v>133</v>
      </c>
      <c r="BE139" s="202">
        <f t="shared" si="4"/>
        <v>0</v>
      </c>
      <c r="BF139" s="202">
        <f t="shared" si="5"/>
        <v>0</v>
      </c>
      <c r="BG139" s="202">
        <f t="shared" si="6"/>
        <v>0</v>
      </c>
      <c r="BH139" s="202">
        <f t="shared" si="7"/>
        <v>0</v>
      </c>
      <c r="BI139" s="202">
        <f t="shared" si="8"/>
        <v>0</v>
      </c>
      <c r="BJ139" s="16" t="s">
        <v>79</v>
      </c>
      <c r="BK139" s="202">
        <f t="shared" si="9"/>
        <v>0</v>
      </c>
      <c r="BL139" s="16" t="s">
        <v>141</v>
      </c>
      <c r="BM139" s="201" t="s">
        <v>358</v>
      </c>
    </row>
    <row r="140" spans="1:65" s="2" customFormat="1" ht="37.9" customHeight="1">
      <c r="A140" s="33"/>
      <c r="B140" s="34"/>
      <c r="C140" s="190" t="s">
        <v>176</v>
      </c>
      <c r="D140" s="190" t="s">
        <v>136</v>
      </c>
      <c r="E140" s="191" t="s">
        <v>359</v>
      </c>
      <c r="F140" s="192" t="s">
        <v>360</v>
      </c>
      <c r="G140" s="193" t="s">
        <v>139</v>
      </c>
      <c r="H140" s="194">
        <v>129</v>
      </c>
      <c r="I140" s="195"/>
      <c r="J140" s="196">
        <f t="shared" si="0"/>
        <v>0</v>
      </c>
      <c r="K140" s="192" t="s">
        <v>140</v>
      </c>
      <c r="L140" s="38"/>
      <c r="M140" s="197" t="s">
        <v>1</v>
      </c>
      <c r="N140" s="198" t="s">
        <v>37</v>
      </c>
      <c r="O140" s="70"/>
      <c r="P140" s="199">
        <f t="shared" si="1"/>
        <v>0</v>
      </c>
      <c r="Q140" s="199">
        <v>0</v>
      </c>
      <c r="R140" s="199">
        <f t="shared" si="2"/>
        <v>0</v>
      </c>
      <c r="S140" s="199">
        <v>0</v>
      </c>
      <c r="T140" s="200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141</v>
      </c>
      <c r="AT140" s="201" t="s">
        <v>136</v>
      </c>
      <c r="AU140" s="201" t="s">
        <v>81</v>
      </c>
      <c r="AY140" s="16" t="s">
        <v>133</v>
      </c>
      <c r="BE140" s="202">
        <f t="shared" si="4"/>
        <v>0</v>
      </c>
      <c r="BF140" s="202">
        <f t="shared" si="5"/>
        <v>0</v>
      </c>
      <c r="BG140" s="202">
        <f t="shared" si="6"/>
        <v>0</v>
      </c>
      <c r="BH140" s="202">
        <f t="shared" si="7"/>
        <v>0</v>
      </c>
      <c r="BI140" s="202">
        <f t="shared" si="8"/>
        <v>0</v>
      </c>
      <c r="BJ140" s="16" t="s">
        <v>79</v>
      </c>
      <c r="BK140" s="202">
        <f t="shared" si="9"/>
        <v>0</v>
      </c>
      <c r="BL140" s="16" t="s">
        <v>141</v>
      </c>
      <c r="BM140" s="201" t="s">
        <v>361</v>
      </c>
    </row>
    <row r="141" spans="1:65" s="2" customFormat="1" ht="37.9" customHeight="1">
      <c r="A141" s="33"/>
      <c r="B141" s="34"/>
      <c r="C141" s="190" t="s">
        <v>180</v>
      </c>
      <c r="D141" s="190" t="s">
        <v>136</v>
      </c>
      <c r="E141" s="191" t="s">
        <v>362</v>
      </c>
      <c r="F141" s="192" t="s">
        <v>363</v>
      </c>
      <c r="G141" s="193" t="s">
        <v>139</v>
      </c>
      <c r="H141" s="194">
        <v>40</v>
      </c>
      <c r="I141" s="195"/>
      <c r="J141" s="196">
        <f t="shared" si="0"/>
        <v>0</v>
      </c>
      <c r="K141" s="192" t="s">
        <v>140</v>
      </c>
      <c r="L141" s="38"/>
      <c r="M141" s="197" t="s">
        <v>1</v>
      </c>
      <c r="N141" s="198" t="s">
        <v>37</v>
      </c>
      <c r="O141" s="70"/>
      <c r="P141" s="199">
        <f t="shared" si="1"/>
        <v>0</v>
      </c>
      <c r="Q141" s="199">
        <v>0</v>
      </c>
      <c r="R141" s="199">
        <f t="shared" si="2"/>
        <v>0</v>
      </c>
      <c r="S141" s="199">
        <v>0</v>
      </c>
      <c r="T141" s="200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141</v>
      </c>
      <c r="AT141" s="201" t="s">
        <v>136</v>
      </c>
      <c r="AU141" s="201" t="s">
        <v>81</v>
      </c>
      <c r="AY141" s="16" t="s">
        <v>133</v>
      </c>
      <c r="BE141" s="202">
        <f t="shared" si="4"/>
        <v>0</v>
      </c>
      <c r="BF141" s="202">
        <f t="shared" si="5"/>
        <v>0</v>
      </c>
      <c r="BG141" s="202">
        <f t="shared" si="6"/>
        <v>0</v>
      </c>
      <c r="BH141" s="202">
        <f t="shared" si="7"/>
        <v>0</v>
      </c>
      <c r="BI141" s="202">
        <f t="shared" si="8"/>
        <v>0</v>
      </c>
      <c r="BJ141" s="16" t="s">
        <v>79</v>
      </c>
      <c r="BK141" s="202">
        <f t="shared" si="9"/>
        <v>0</v>
      </c>
      <c r="BL141" s="16" t="s">
        <v>141</v>
      </c>
      <c r="BM141" s="201" t="s">
        <v>364</v>
      </c>
    </row>
    <row r="142" spans="1:65" s="2" customFormat="1" ht="24.2" customHeight="1">
      <c r="A142" s="33"/>
      <c r="B142" s="34"/>
      <c r="C142" s="190" t="s">
        <v>184</v>
      </c>
      <c r="D142" s="190" t="s">
        <v>136</v>
      </c>
      <c r="E142" s="191" t="s">
        <v>365</v>
      </c>
      <c r="F142" s="192" t="s">
        <v>366</v>
      </c>
      <c r="G142" s="193" t="s">
        <v>157</v>
      </c>
      <c r="H142" s="194">
        <v>389.7</v>
      </c>
      <c r="I142" s="195"/>
      <c r="J142" s="196">
        <f t="shared" si="0"/>
        <v>0</v>
      </c>
      <c r="K142" s="192" t="s">
        <v>140</v>
      </c>
      <c r="L142" s="38"/>
      <c r="M142" s="197" t="s">
        <v>1</v>
      </c>
      <c r="N142" s="198" t="s">
        <v>37</v>
      </c>
      <c r="O142" s="70"/>
      <c r="P142" s="199">
        <f t="shared" si="1"/>
        <v>0</v>
      </c>
      <c r="Q142" s="199">
        <v>0</v>
      </c>
      <c r="R142" s="199">
        <f t="shared" si="2"/>
        <v>0</v>
      </c>
      <c r="S142" s="199">
        <v>0</v>
      </c>
      <c r="T142" s="200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141</v>
      </c>
      <c r="AT142" s="201" t="s">
        <v>136</v>
      </c>
      <c r="AU142" s="201" t="s">
        <v>81</v>
      </c>
      <c r="AY142" s="16" t="s">
        <v>133</v>
      </c>
      <c r="BE142" s="202">
        <f t="shared" si="4"/>
        <v>0</v>
      </c>
      <c r="BF142" s="202">
        <f t="shared" si="5"/>
        <v>0</v>
      </c>
      <c r="BG142" s="202">
        <f t="shared" si="6"/>
        <v>0</v>
      </c>
      <c r="BH142" s="202">
        <f t="shared" si="7"/>
        <v>0</v>
      </c>
      <c r="BI142" s="202">
        <f t="shared" si="8"/>
        <v>0</v>
      </c>
      <c r="BJ142" s="16" t="s">
        <v>79</v>
      </c>
      <c r="BK142" s="202">
        <f t="shared" si="9"/>
        <v>0</v>
      </c>
      <c r="BL142" s="16" t="s">
        <v>141</v>
      </c>
      <c r="BM142" s="201" t="s">
        <v>367</v>
      </c>
    </row>
    <row r="143" spans="1:65" s="2" customFormat="1" ht="24.2" customHeight="1">
      <c r="A143" s="33"/>
      <c r="B143" s="34"/>
      <c r="C143" s="190" t="s">
        <v>188</v>
      </c>
      <c r="D143" s="190" t="s">
        <v>136</v>
      </c>
      <c r="E143" s="191" t="s">
        <v>280</v>
      </c>
      <c r="F143" s="192" t="s">
        <v>281</v>
      </c>
      <c r="G143" s="193" t="s">
        <v>139</v>
      </c>
      <c r="H143" s="194">
        <v>389</v>
      </c>
      <c r="I143" s="195"/>
      <c r="J143" s="196">
        <f t="shared" si="0"/>
        <v>0</v>
      </c>
      <c r="K143" s="192" t="s">
        <v>140</v>
      </c>
      <c r="L143" s="38"/>
      <c r="M143" s="197" t="s">
        <v>1</v>
      </c>
      <c r="N143" s="198" t="s">
        <v>37</v>
      </c>
      <c r="O143" s="70"/>
      <c r="P143" s="199">
        <f t="shared" si="1"/>
        <v>0</v>
      </c>
      <c r="Q143" s="199">
        <v>0</v>
      </c>
      <c r="R143" s="199">
        <f t="shared" si="2"/>
        <v>0</v>
      </c>
      <c r="S143" s="199">
        <v>0</v>
      </c>
      <c r="T143" s="200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141</v>
      </c>
      <c r="AT143" s="201" t="s">
        <v>136</v>
      </c>
      <c r="AU143" s="201" t="s">
        <v>81</v>
      </c>
      <c r="AY143" s="16" t="s">
        <v>133</v>
      </c>
      <c r="BE143" s="202">
        <f t="shared" si="4"/>
        <v>0</v>
      </c>
      <c r="BF143" s="202">
        <f t="shared" si="5"/>
        <v>0</v>
      </c>
      <c r="BG143" s="202">
        <f t="shared" si="6"/>
        <v>0</v>
      </c>
      <c r="BH143" s="202">
        <f t="shared" si="7"/>
        <v>0</v>
      </c>
      <c r="BI143" s="202">
        <f t="shared" si="8"/>
        <v>0</v>
      </c>
      <c r="BJ143" s="16" t="s">
        <v>79</v>
      </c>
      <c r="BK143" s="202">
        <f t="shared" si="9"/>
        <v>0</v>
      </c>
      <c r="BL143" s="16" t="s">
        <v>141</v>
      </c>
      <c r="BM143" s="201" t="s">
        <v>368</v>
      </c>
    </row>
    <row r="144" spans="1:65" s="2" customFormat="1" ht="24.2" customHeight="1">
      <c r="A144" s="33"/>
      <c r="B144" s="34"/>
      <c r="C144" s="190" t="s">
        <v>193</v>
      </c>
      <c r="D144" s="190" t="s">
        <v>136</v>
      </c>
      <c r="E144" s="191" t="s">
        <v>369</v>
      </c>
      <c r="F144" s="192" t="s">
        <v>370</v>
      </c>
      <c r="G144" s="193" t="s">
        <v>371</v>
      </c>
      <c r="H144" s="194">
        <v>1046</v>
      </c>
      <c r="I144" s="195"/>
      <c r="J144" s="196">
        <f t="shared" si="0"/>
        <v>0</v>
      </c>
      <c r="K144" s="192" t="s">
        <v>140</v>
      </c>
      <c r="L144" s="38"/>
      <c r="M144" s="197" t="s">
        <v>1</v>
      </c>
      <c r="N144" s="198" t="s">
        <v>37</v>
      </c>
      <c r="O144" s="70"/>
      <c r="P144" s="199">
        <f t="shared" si="1"/>
        <v>0</v>
      </c>
      <c r="Q144" s="199">
        <v>0</v>
      </c>
      <c r="R144" s="199">
        <f t="shared" si="2"/>
        <v>0</v>
      </c>
      <c r="S144" s="199">
        <v>0</v>
      </c>
      <c r="T144" s="200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141</v>
      </c>
      <c r="AT144" s="201" t="s">
        <v>136</v>
      </c>
      <c r="AU144" s="201" t="s">
        <v>81</v>
      </c>
      <c r="AY144" s="16" t="s">
        <v>133</v>
      </c>
      <c r="BE144" s="202">
        <f t="shared" si="4"/>
        <v>0</v>
      </c>
      <c r="BF144" s="202">
        <f t="shared" si="5"/>
        <v>0</v>
      </c>
      <c r="BG144" s="202">
        <f t="shared" si="6"/>
        <v>0</v>
      </c>
      <c r="BH144" s="202">
        <f t="shared" si="7"/>
        <v>0</v>
      </c>
      <c r="BI144" s="202">
        <f t="shared" si="8"/>
        <v>0</v>
      </c>
      <c r="BJ144" s="16" t="s">
        <v>79</v>
      </c>
      <c r="BK144" s="202">
        <f t="shared" si="9"/>
        <v>0</v>
      </c>
      <c r="BL144" s="16" t="s">
        <v>141</v>
      </c>
      <c r="BM144" s="201" t="s">
        <v>372</v>
      </c>
    </row>
    <row r="145" spans="1:65" s="2" customFormat="1" ht="24.2" customHeight="1">
      <c r="A145" s="33"/>
      <c r="B145" s="34"/>
      <c r="C145" s="190" t="s">
        <v>197</v>
      </c>
      <c r="D145" s="190" t="s">
        <v>136</v>
      </c>
      <c r="E145" s="191" t="s">
        <v>137</v>
      </c>
      <c r="F145" s="192" t="s">
        <v>138</v>
      </c>
      <c r="G145" s="193" t="s">
        <v>139</v>
      </c>
      <c r="H145" s="194">
        <v>389</v>
      </c>
      <c r="I145" s="195"/>
      <c r="J145" s="196">
        <f t="shared" si="0"/>
        <v>0</v>
      </c>
      <c r="K145" s="192" t="s">
        <v>140</v>
      </c>
      <c r="L145" s="38"/>
      <c r="M145" s="197" t="s">
        <v>1</v>
      </c>
      <c r="N145" s="198" t="s">
        <v>37</v>
      </c>
      <c r="O145" s="70"/>
      <c r="P145" s="199">
        <f t="shared" si="1"/>
        <v>0</v>
      </c>
      <c r="Q145" s="199">
        <v>0</v>
      </c>
      <c r="R145" s="199">
        <f t="shared" si="2"/>
        <v>0</v>
      </c>
      <c r="S145" s="199">
        <v>0</v>
      </c>
      <c r="T145" s="200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141</v>
      </c>
      <c r="AT145" s="201" t="s">
        <v>136</v>
      </c>
      <c r="AU145" s="201" t="s">
        <v>81</v>
      </c>
      <c r="AY145" s="16" t="s">
        <v>133</v>
      </c>
      <c r="BE145" s="202">
        <f t="shared" si="4"/>
        <v>0</v>
      </c>
      <c r="BF145" s="202">
        <f t="shared" si="5"/>
        <v>0</v>
      </c>
      <c r="BG145" s="202">
        <f t="shared" si="6"/>
        <v>0</v>
      </c>
      <c r="BH145" s="202">
        <f t="shared" si="7"/>
        <v>0</v>
      </c>
      <c r="BI145" s="202">
        <f t="shared" si="8"/>
        <v>0</v>
      </c>
      <c r="BJ145" s="16" t="s">
        <v>79</v>
      </c>
      <c r="BK145" s="202">
        <f t="shared" si="9"/>
        <v>0</v>
      </c>
      <c r="BL145" s="16" t="s">
        <v>141</v>
      </c>
      <c r="BM145" s="201" t="s">
        <v>373</v>
      </c>
    </row>
    <row r="146" spans="1:65" s="2" customFormat="1" ht="24.2" customHeight="1">
      <c r="A146" s="33"/>
      <c r="B146" s="34"/>
      <c r="C146" s="190" t="s">
        <v>8</v>
      </c>
      <c r="D146" s="190" t="s">
        <v>136</v>
      </c>
      <c r="E146" s="191" t="s">
        <v>185</v>
      </c>
      <c r="F146" s="192" t="s">
        <v>186</v>
      </c>
      <c r="G146" s="193" t="s">
        <v>174</v>
      </c>
      <c r="H146" s="194">
        <v>1</v>
      </c>
      <c r="I146" s="195"/>
      <c r="J146" s="196">
        <f t="shared" si="0"/>
        <v>0</v>
      </c>
      <c r="K146" s="192" t="s">
        <v>140</v>
      </c>
      <c r="L146" s="38"/>
      <c r="M146" s="197" t="s">
        <v>1</v>
      </c>
      <c r="N146" s="198" t="s">
        <v>37</v>
      </c>
      <c r="O146" s="70"/>
      <c r="P146" s="199">
        <f t="shared" si="1"/>
        <v>0</v>
      </c>
      <c r="Q146" s="199">
        <v>0</v>
      </c>
      <c r="R146" s="199">
        <f t="shared" si="2"/>
        <v>0</v>
      </c>
      <c r="S146" s="199">
        <v>0</v>
      </c>
      <c r="T146" s="200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141</v>
      </c>
      <c r="AT146" s="201" t="s">
        <v>136</v>
      </c>
      <c r="AU146" s="201" t="s">
        <v>81</v>
      </c>
      <c r="AY146" s="16" t="s">
        <v>133</v>
      </c>
      <c r="BE146" s="202">
        <f t="shared" si="4"/>
        <v>0</v>
      </c>
      <c r="BF146" s="202">
        <f t="shared" si="5"/>
        <v>0</v>
      </c>
      <c r="BG146" s="202">
        <f t="shared" si="6"/>
        <v>0</v>
      </c>
      <c r="BH146" s="202">
        <f t="shared" si="7"/>
        <v>0</v>
      </c>
      <c r="BI146" s="202">
        <f t="shared" si="8"/>
        <v>0</v>
      </c>
      <c r="BJ146" s="16" t="s">
        <v>79</v>
      </c>
      <c r="BK146" s="202">
        <f t="shared" si="9"/>
        <v>0</v>
      </c>
      <c r="BL146" s="16" t="s">
        <v>141</v>
      </c>
      <c r="BM146" s="201" t="s">
        <v>374</v>
      </c>
    </row>
    <row r="147" spans="1:65" s="2" customFormat="1" ht="24.2" customHeight="1">
      <c r="A147" s="33"/>
      <c r="B147" s="34"/>
      <c r="C147" s="190" t="s">
        <v>204</v>
      </c>
      <c r="D147" s="190" t="s">
        <v>136</v>
      </c>
      <c r="E147" s="191" t="s">
        <v>168</v>
      </c>
      <c r="F147" s="192" t="s">
        <v>169</v>
      </c>
      <c r="G147" s="193" t="s">
        <v>170</v>
      </c>
      <c r="H147" s="194">
        <v>222.2</v>
      </c>
      <c r="I147" s="195"/>
      <c r="J147" s="196">
        <f t="shared" si="0"/>
        <v>0</v>
      </c>
      <c r="K147" s="192" t="s">
        <v>140</v>
      </c>
      <c r="L147" s="38"/>
      <c r="M147" s="197" t="s">
        <v>1</v>
      </c>
      <c r="N147" s="198" t="s">
        <v>37</v>
      </c>
      <c r="O147" s="70"/>
      <c r="P147" s="199">
        <f t="shared" si="1"/>
        <v>0</v>
      </c>
      <c r="Q147" s="199">
        <v>0</v>
      </c>
      <c r="R147" s="199">
        <f t="shared" si="2"/>
        <v>0</v>
      </c>
      <c r="S147" s="199">
        <v>0</v>
      </c>
      <c r="T147" s="200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141</v>
      </c>
      <c r="AT147" s="201" t="s">
        <v>136</v>
      </c>
      <c r="AU147" s="201" t="s">
        <v>81</v>
      </c>
      <c r="AY147" s="16" t="s">
        <v>133</v>
      </c>
      <c r="BE147" s="202">
        <f t="shared" si="4"/>
        <v>0</v>
      </c>
      <c r="BF147" s="202">
        <f t="shared" si="5"/>
        <v>0</v>
      </c>
      <c r="BG147" s="202">
        <f t="shared" si="6"/>
        <v>0</v>
      </c>
      <c r="BH147" s="202">
        <f t="shared" si="7"/>
        <v>0</v>
      </c>
      <c r="BI147" s="202">
        <f t="shared" si="8"/>
        <v>0</v>
      </c>
      <c r="BJ147" s="16" t="s">
        <v>79</v>
      </c>
      <c r="BK147" s="202">
        <f t="shared" si="9"/>
        <v>0</v>
      </c>
      <c r="BL147" s="16" t="s">
        <v>141</v>
      </c>
      <c r="BM147" s="201" t="s">
        <v>375</v>
      </c>
    </row>
    <row r="148" spans="1:65" s="2" customFormat="1" ht="24.2" customHeight="1">
      <c r="A148" s="33"/>
      <c r="B148" s="34"/>
      <c r="C148" s="190" t="s">
        <v>210</v>
      </c>
      <c r="D148" s="190" t="s">
        <v>136</v>
      </c>
      <c r="E148" s="191" t="s">
        <v>172</v>
      </c>
      <c r="F148" s="192" t="s">
        <v>173</v>
      </c>
      <c r="G148" s="193" t="s">
        <v>174</v>
      </c>
      <c r="H148" s="194">
        <v>1</v>
      </c>
      <c r="I148" s="195"/>
      <c r="J148" s="196">
        <f t="shared" si="0"/>
        <v>0</v>
      </c>
      <c r="K148" s="192" t="s">
        <v>140</v>
      </c>
      <c r="L148" s="38"/>
      <c r="M148" s="197" t="s">
        <v>1</v>
      </c>
      <c r="N148" s="198" t="s">
        <v>37</v>
      </c>
      <c r="O148" s="70"/>
      <c r="P148" s="199">
        <f t="shared" si="1"/>
        <v>0</v>
      </c>
      <c r="Q148" s="199">
        <v>0</v>
      </c>
      <c r="R148" s="199">
        <f t="shared" si="2"/>
        <v>0</v>
      </c>
      <c r="S148" s="199">
        <v>0</v>
      </c>
      <c r="T148" s="200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141</v>
      </c>
      <c r="AT148" s="201" t="s">
        <v>136</v>
      </c>
      <c r="AU148" s="201" t="s">
        <v>81</v>
      </c>
      <c r="AY148" s="16" t="s">
        <v>133</v>
      </c>
      <c r="BE148" s="202">
        <f t="shared" si="4"/>
        <v>0</v>
      </c>
      <c r="BF148" s="202">
        <f t="shared" si="5"/>
        <v>0</v>
      </c>
      <c r="BG148" s="202">
        <f t="shared" si="6"/>
        <v>0</v>
      </c>
      <c r="BH148" s="202">
        <f t="shared" si="7"/>
        <v>0</v>
      </c>
      <c r="BI148" s="202">
        <f t="shared" si="8"/>
        <v>0</v>
      </c>
      <c r="BJ148" s="16" t="s">
        <v>79</v>
      </c>
      <c r="BK148" s="202">
        <f t="shared" si="9"/>
        <v>0</v>
      </c>
      <c r="BL148" s="16" t="s">
        <v>141</v>
      </c>
      <c r="BM148" s="201" t="s">
        <v>376</v>
      </c>
    </row>
    <row r="149" spans="1:65" s="2" customFormat="1" ht="24.2" customHeight="1">
      <c r="A149" s="33"/>
      <c r="B149" s="34"/>
      <c r="C149" s="203" t="s">
        <v>214</v>
      </c>
      <c r="D149" s="203" t="s">
        <v>150</v>
      </c>
      <c r="E149" s="204" t="s">
        <v>160</v>
      </c>
      <c r="F149" s="205" t="s">
        <v>161</v>
      </c>
      <c r="G149" s="206" t="s">
        <v>162</v>
      </c>
      <c r="H149" s="207">
        <v>400</v>
      </c>
      <c r="I149" s="208"/>
      <c r="J149" s="209">
        <f t="shared" si="0"/>
        <v>0</v>
      </c>
      <c r="K149" s="205" t="s">
        <v>140</v>
      </c>
      <c r="L149" s="210"/>
      <c r="M149" s="211" t="s">
        <v>1</v>
      </c>
      <c r="N149" s="212" t="s">
        <v>37</v>
      </c>
      <c r="O149" s="70"/>
      <c r="P149" s="199">
        <f t="shared" si="1"/>
        <v>0</v>
      </c>
      <c r="Q149" s="199">
        <v>1</v>
      </c>
      <c r="R149" s="199">
        <f t="shared" si="2"/>
        <v>400</v>
      </c>
      <c r="S149" s="199">
        <v>0</v>
      </c>
      <c r="T149" s="200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163</v>
      </c>
      <c r="AT149" s="201" t="s">
        <v>150</v>
      </c>
      <c r="AU149" s="201" t="s">
        <v>81</v>
      </c>
      <c r="AY149" s="16" t="s">
        <v>133</v>
      </c>
      <c r="BE149" s="202">
        <f t="shared" si="4"/>
        <v>0</v>
      </c>
      <c r="BF149" s="202">
        <f t="shared" si="5"/>
        <v>0</v>
      </c>
      <c r="BG149" s="202">
        <f t="shared" si="6"/>
        <v>0</v>
      </c>
      <c r="BH149" s="202">
        <f t="shared" si="7"/>
        <v>0</v>
      </c>
      <c r="BI149" s="202">
        <f t="shared" si="8"/>
        <v>0</v>
      </c>
      <c r="BJ149" s="16" t="s">
        <v>79</v>
      </c>
      <c r="BK149" s="202">
        <f t="shared" si="9"/>
        <v>0</v>
      </c>
      <c r="BL149" s="16" t="s">
        <v>141</v>
      </c>
      <c r="BM149" s="201" t="s">
        <v>377</v>
      </c>
    </row>
    <row r="150" spans="1:65" s="2" customFormat="1" ht="24.2" customHeight="1">
      <c r="A150" s="33"/>
      <c r="B150" s="34"/>
      <c r="C150" s="190" t="s">
        <v>219</v>
      </c>
      <c r="D150" s="190" t="s">
        <v>136</v>
      </c>
      <c r="E150" s="191" t="s">
        <v>378</v>
      </c>
      <c r="F150" s="192" t="s">
        <v>379</v>
      </c>
      <c r="G150" s="193" t="s">
        <v>157</v>
      </c>
      <c r="H150" s="194">
        <v>698.10799999999995</v>
      </c>
      <c r="I150" s="195"/>
      <c r="J150" s="196">
        <f t="shared" si="0"/>
        <v>0</v>
      </c>
      <c r="K150" s="192" t="s">
        <v>140</v>
      </c>
      <c r="L150" s="38"/>
      <c r="M150" s="197" t="s">
        <v>1</v>
      </c>
      <c r="N150" s="198" t="s">
        <v>37</v>
      </c>
      <c r="O150" s="70"/>
      <c r="P150" s="199">
        <f t="shared" si="1"/>
        <v>0</v>
      </c>
      <c r="Q150" s="199">
        <v>0</v>
      </c>
      <c r="R150" s="199">
        <f t="shared" si="2"/>
        <v>0</v>
      </c>
      <c r="S150" s="199">
        <v>0</v>
      </c>
      <c r="T150" s="200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141</v>
      </c>
      <c r="AT150" s="201" t="s">
        <v>136</v>
      </c>
      <c r="AU150" s="201" t="s">
        <v>81</v>
      </c>
      <c r="AY150" s="16" t="s">
        <v>133</v>
      </c>
      <c r="BE150" s="202">
        <f t="shared" si="4"/>
        <v>0</v>
      </c>
      <c r="BF150" s="202">
        <f t="shared" si="5"/>
        <v>0</v>
      </c>
      <c r="BG150" s="202">
        <f t="shared" si="6"/>
        <v>0</v>
      </c>
      <c r="BH150" s="202">
        <f t="shared" si="7"/>
        <v>0</v>
      </c>
      <c r="BI150" s="202">
        <f t="shared" si="8"/>
        <v>0</v>
      </c>
      <c r="BJ150" s="16" t="s">
        <v>79</v>
      </c>
      <c r="BK150" s="202">
        <f t="shared" si="9"/>
        <v>0</v>
      </c>
      <c r="BL150" s="16" t="s">
        <v>141</v>
      </c>
      <c r="BM150" s="201" t="s">
        <v>380</v>
      </c>
    </row>
    <row r="151" spans="1:65" s="13" customFormat="1" ht="22.5">
      <c r="B151" s="213"/>
      <c r="C151" s="214"/>
      <c r="D151" s="215" t="s">
        <v>165</v>
      </c>
      <c r="E151" s="224" t="s">
        <v>1</v>
      </c>
      <c r="F151" s="216" t="s">
        <v>381</v>
      </c>
      <c r="G151" s="214"/>
      <c r="H151" s="217">
        <v>698.10799999999995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165</v>
      </c>
      <c r="AU151" s="223" t="s">
        <v>81</v>
      </c>
      <c r="AV151" s="13" t="s">
        <v>81</v>
      </c>
      <c r="AW151" s="13" t="s">
        <v>29</v>
      </c>
      <c r="AX151" s="13" t="s">
        <v>79</v>
      </c>
      <c r="AY151" s="223" t="s">
        <v>133</v>
      </c>
    </row>
    <row r="152" spans="1:65" s="2" customFormat="1" ht="24.2" customHeight="1">
      <c r="A152" s="33"/>
      <c r="B152" s="34"/>
      <c r="C152" s="190" t="s">
        <v>223</v>
      </c>
      <c r="D152" s="190" t="s">
        <v>136</v>
      </c>
      <c r="E152" s="191" t="s">
        <v>382</v>
      </c>
      <c r="F152" s="192" t="s">
        <v>383</v>
      </c>
      <c r="G152" s="193" t="s">
        <v>162</v>
      </c>
      <c r="H152" s="194">
        <v>44.981000000000002</v>
      </c>
      <c r="I152" s="195"/>
      <c r="J152" s="196">
        <f>ROUND(I152*H152,2)</f>
        <v>0</v>
      </c>
      <c r="K152" s="192" t="s">
        <v>140</v>
      </c>
      <c r="L152" s="38"/>
      <c r="M152" s="197" t="s">
        <v>1</v>
      </c>
      <c r="N152" s="198" t="s">
        <v>37</v>
      </c>
      <c r="O152" s="70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141</v>
      </c>
      <c r="AT152" s="201" t="s">
        <v>136</v>
      </c>
      <c r="AU152" s="201" t="s">
        <v>81</v>
      </c>
      <c r="AY152" s="16" t="s">
        <v>133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79</v>
      </c>
      <c r="BK152" s="202">
        <f>ROUND(I152*H152,2)</f>
        <v>0</v>
      </c>
      <c r="BL152" s="16" t="s">
        <v>141</v>
      </c>
      <c r="BM152" s="201" t="s">
        <v>384</v>
      </c>
    </row>
    <row r="153" spans="1:65" s="2" customFormat="1" ht="24.2" customHeight="1">
      <c r="A153" s="33"/>
      <c r="B153" s="34"/>
      <c r="C153" s="203" t="s">
        <v>7</v>
      </c>
      <c r="D153" s="203" t="s">
        <v>150</v>
      </c>
      <c r="E153" s="204" t="s">
        <v>385</v>
      </c>
      <c r="F153" s="205" t="s">
        <v>386</v>
      </c>
      <c r="G153" s="206" t="s">
        <v>334</v>
      </c>
      <c r="H153" s="207">
        <v>60</v>
      </c>
      <c r="I153" s="208"/>
      <c r="J153" s="209">
        <f>ROUND(I153*H153,2)</f>
        <v>0</v>
      </c>
      <c r="K153" s="205" t="s">
        <v>140</v>
      </c>
      <c r="L153" s="210"/>
      <c r="M153" s="211" t="s">
        <v>1</v>
      </c>
      <c r="N153" s="212" t="s">
        <v>37</v>
      </c>
      <c r="O153" s="70"/>
      <c r="P153" s="199">
        <f>O153*H153</f>
        <v>0</v>
      </c>
      <c r="Q153" s="199">
        <v>1E-3</v>
      </c>
      <c r="R153" s="199">
        <f>Q153*H153</f>
        <v>0.06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163</v>
      </c>
      <c r="AT153" s="201" t="s">
        <v>150</v>
      </c>
      <c r="AU153" s="201" t="s">
        <v>81</v>
      </c>
      <c r="AY153" s="16" t="s">
        <v>133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79</v>
      </c>
      <c r="BK153" s="202">
        <f>ROUND(I153*H153,2)</f>
        <v>0</v>
      </c>
      <c r="BL153" s="16" t="s">
        <v>141</v>
      </c>
      <c r="BM153" s="201" t="s">
        <v>387</v>
      </c>
    </row>
    <row r="154" spans="1:65" s="2" customFormat="1" ht="37.9" customHeight="1">
      <c r="A154" s="33"/>
      <c r="B154" s="34"/>
      <c r="C154" s="190" t="s">
        <v>234</v>
      </c>
      <c r="D154" s="190" t="s">
        <v>136</v>
      </c>
      <c r="E154" s="191" t="s">
        <v>388</v>
      </c>
      <c r="F154" s="192" t="s">
        <v>389</v>
      </c>
      <c r="G154" s="193" t="s">
        <v>139</v>
      </c>
      <c r="H154" s="194">
        <v>6</v>
      </c>
      <c r="I154" s="195"/>
      <c r="J154" s="196">
        <f>ROUND(I154*H154,2)</f>
        <v>0</v>
      </c>
      <c r="K154" s="192" t="s">
        <v>140</v>
      </c>
      <c r="L154" s="38"/>
      <c r="M154" s="197" t="s">
        <v>1</v>
      </c>
      <c r="N154" s="198" t="s">
        <v>37</v>
      </c>
      <c r="O154" s="7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141</v>
      </c>
      <c r="AT154" s="201" t="s">
        <v>136</v>
      </c>
      <c r="AU154" s="201" t="s">
        <v>81</v>
      </c>
      <c r="AY154" s="16" t="s">
        <v>133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79</v>
      </c>
      <c r="BK154" s="202">
        <f>ROUND(I154*H154,2)</f>
        <v>0</v>
      </c>
      <c r="BL154" s="16" t="s">
        <v>141</v>
      </c>
      <c r="BM154" s="201" t="s">
        <v>390</v>
      </c>
    </row>
    <row r="155" spans="1:65" s="2" customFormat="1" ht="37.9" customHeight="1">
      <c r="A155" s="33"/>
      <c r="B155" s="34"/>
      <c r="C155" s="190" t="s">
        <v>239</v>
      </c>
      <c r="D155" s="190" t="s">
        <v>136</v>
      </c>
      <c r="E155" s="191" t="s">
        <v>391</v>
      </c>
      <c r="F155" s="192" t="s">
        <v>392</v>
      </c>
      <c r="G155" s="193" t="s">
        <v>139</v>
      </c>
      <c r="H155" s="194">
        <v>3</v>
      </c>
      <c r="I155" s="195"/>
      <c r="J155" s="196">
        <f>ROUND(I155*H155,2)</f>
        <v>0</v>
      </c>
      <c r="K155" s="192" t="s">
        <v>140</v>
      </c>
      <c r="L155" s="38"/>
      <c r="M155" s="197" t="s">
        <v>1</v>
      </c>
      <c r="N155" s="198" t="s">
        <v>37</v>
      </c>
      <c r="O155" s="7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141</v>
      </c>
      <c r="AT155" s="201" t="s">
        <v>136</v>
      </c>
      <c r="AU155" s="201" t="s">
        <v>81</v>
      </c>
      <c r="AY155" s="16" t="s">
        <v>133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79</v>
      </c>
      <c r="BK155" s="202">
        <f>ROUND(I155*H155,2)</f>
        <v>0</v>
      </c>
      <c r="BL155" s="16" t="s">
        <v>141</v>
      </c>
      <c r="BM155" s="201" t="s">
        <v>393</v>
      </c>
    </row>
    <row r="156" spans="1:65" s="12" customFormat="1" ht="25.9" customHeight="1">
      <c r="B156" s="174"/>
      <c r="C156" s="175"/>
      <c r="D156" s="176" t="s">
        <v>71</v>
      </c>
      <c r="E156" s="177" t="s">
        <v>208</v>
      </c>
      <c r="F156" s="177" t="s">
        <v>209</v>
      </c>
      <c r="G156" s="175"/>
      <c r="H156" s="175"/>
      <c r="I156" s="178"/>
      <c r="J156" s="179">
        <f>BK156</f>
        <v>0</v>
      </c>
      <c r="K156" s="175"/>
      <c r="L156" s="180"/>
      <c r="M156" s="181"/>
      <c r="N156" s="182"/>
      <c r="O156" s="182"/>
      <c r="P156" s="183">
        <f>SUM(P157:P189)</f>
        <v>0</v>
      </c>
      <c r="Q156" s="182"/>
      <c r="R156" s="183">
        <f>SUM(R157:R189)</f>
        <v>0</v>
      </c>
      <c r="S156" s="182"/>
      <c r="T156" s="184">
        <f>SUM(T157:T189)</f>
        <v>0</v>
      </c>
      <c r="AR156" s="185" t="s">
        <v>141</v>
      </c>
      <c r="AT156" s="186" t="s">
        <v>71</v>
      </c>
      <c r="AU156" s="186" t="s">
        <v>72</v>
      </c>
      <c r="AY156" s="185" t="s">
        <v>133</v>
      </c>
      <c r="BK156" s="187">
        <f>SUM(BK157:BK189)</f>
        <v>0</v>
      </c>
    </row>
    <row r="157" spans="1:65" s="2" customFormat="1" ht="62.65" customHeight="1">
      <c r="A157" s="33"/>
      <c r="B157" s="34"/>
      <c r="C157" s="190" t="s">
        <v>244</v>
      </c>
      <c r="D157" s="190" t="s">
        <v>136</v>
      </c>
      <c r="E157" s="191" t="s">
        <v>394</v>
      </c>
      <c r="F157" s="192" t="s">
        <v>395</v>
      </c>
      <c r="G157" s="193" t="s">
        <v>162</v>
      </c>
      <c r="H157" s="194">
        <v>44.981000000000002</v>
      </c>
      <c r="I157" s="195"/>
      <c r="J157" s="196">
        <f>ROUND(I157*H157,2)</f>
        <v>0</v>
      </c>
      <c r="K157" s="192" t="s">
        <v>140</v>
      </c>
      <c r="L157" s="38"/>
      <c r="M157" s="197" t="s">
        <v>1</v>
      </c>
      <c r="N157" s="198" t="s">
        <v>37</v>
      </c>
      <c r="O157" s="7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217</v>
      </c>
      <c r="AT157" s="201" t="s">
        <v>136</v>
      </c>
      <c r="AU157" s="201" t="s">
        <v>79</v>
      </c>
      <c r="AY157" s="16" t="s">
        <v>133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6" t="s">
        <v>79</v>
      </c>
      <c r="BK157" s="202">
        <f>ROUND(I157*H157,2)</f>
        <v>0</v>
      </c>
      <c r="BL157" s="16" t="s">
        <v>217</v>
      </c>
      <c r="BM157" s="201" t="s">
        <v>396</v>
      </c>
    </row>
    <row r="158" spans="1:65" s="13" customFormat="1" ht="22.5">
      <c r="B158" s="213"/>
      <c r="C158" s="214"/>
      <c r="D158" s="215" t="s">
        <v>165</v>
      </c>
      <c r="E158" s="224" t="s">
        <v>1</v>
      </c>
      <c r="F158" s="216" t="s">
        <v>397</v>
      </c>
      <c r="G158" s="214"/>
      <c r="H158" s="217">
        <v>44.981000000000002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165</v>
      </c>
      <c r="AU158" s="223" t="s">
        <v>79</v>
      </c>
      <c r="AV158" s="13" t="s">
        <v>81</v>
      </c>
      <c r="AW158" s="13" t="s">
        <v>29</v>
      </c>
      <c r="AX158" s="13" t="s">
        <v>79</v>
      </c>
      <c r="AY158" s="223" t="s">
        <v>133</v>
      </c>
    </row>
    <row r="159" spans="1:65" s="2" customFormat="1" ht="49.15" customHeight="1">
      <c r="A159" s="33"/>
      <c r="B159" s="34"/>
      <c r="C159" s="190" t="s">
        <v>249</v>
      </c>
      <c r="D159" s="190" t="s">
        <v>136</v>
      </c>
      <c r="E159" s="191" t="s">
        <v>250</v>
      </c>
      <c r="F159" s="192" t="s">
        <v>251</v>
      </c>
      <c r="G159" s="193" t="s">
        <v>162</v>
      </c>
      <c r="H159" s="194">
        <v>458.25099999999998</v>
      </c>
      <c r="I159" s="195"/>
      <c r="J159" s="196">
        <f>ROUND(I159*H159,2)</f>
        <v>0</v>
      </c>
      <c r="K159" s="192" t="s">
        <v>140</v>
      </c>
      <c r="L159" s="38"/>
      <c r="M159" s="197" t="s">
        <v>1</v>
      </c>
      <c r="N159" s="198" t="s">
        <v>37</v>
      </c>
      <c r="O159" s="70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217</v>
      </c>
      <c r="AT159" s="201" t="s">
        <v>136</v>
      </c>
      <c r="AU159" s="201" t="s">
        <v>79</v>
      </c>
      <c r="AY159" s="16" t="s">
        <v>133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6" t="s">
        <v>79</v>
      </c>
      <c r="BK159" s="202">
        <f>ROUND(I159*H159,2)</f>
        <v>0</v>
      </c>
      <c r="BL159" s="16" t="s">
        <v>217</v>
      </c>
      <c r="BM159" s="201" t="s">
        <v>398</v>
      </c>
    </row>
    <row r="160" spans="1:65" s="13" customFormat="1">
      <c r="B160" s="213"/>
      <c r="C160" s="214"/>
      <c r="D160" s="215" t="s">
        <v>165</v>
      </c>
      <c r="E160" s="224" t="s">
        <v>1</v>
      </c>
      <c r="F160" s="216" t="s">
        <v>399</v>
      </c>
      <c r="G160" s="214"/>
      <c r="H160" s="217">
        <v>400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165</v>
      </c>
      <c r="AU160" s="223" t="s">
        <v>79</v>
      </c>
      <c r="AV160" s="13" t="s">
        <v>81</v>
      </c>
      <c r="AW160" s="13" t="s">
        <v>29</v>
      </c>
      <c r="AX160" s="13" t="s">
        <v>72</v>
      </c>
      <c r="AY160" s="223" t="s">
        <v>133</v>
      </c>
    </row>
    <row r="161" spans="1:65" s="13" customFormat="1">
      <c r="B161" s="213"/>
      <c r="C161" s="214"/>
      <c r="D161" s="215" t="s">
        <v>165</v>
      </c>
      <c r="E161" s="224" t="s">
        <v>1</v>
      </c>
      <c r="F161" s="216" t="s">
        <v>400</v>
      </c>
      <c r="G161" s="214"/>
      <c r="H161" s="217">
        <v>55.78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165</v>
      </c>
      <c r="AU161" s="223" t="s">
        <v>79</v>
      </c>
      <c r="AV161" s="13" t="s">
        <v>81</v>
      </c>
      <c r="AW161" s="13" t="s">
        <v>29</v>
      </c>
      <c r="AX161" s="13" t="s">
        <v>72</v>
      </c>
      <c r="AY161" s="223" t="s">
        <v>133</v>
      </c>
    </row>
    <row r="162" spans="1:65" s="13" customFormat="1">
      <c r="B162" s="213"/>
      <c r="C162" s="214"/>
      <c r="D162" s="215" t="s">
        <v>165</v>
      </c>
      <c r="E162" s="224" t="s">
        <v>1</v>
      </c>
      <c r="F162" s="216" t="s">
        <v>401</v>
      </c>
      <c r="G162" s="214"/>
      <c r="H162" s="217">
        <v>0.193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165</v>
      </c>
      <c r="AU162" s="223" t="s">
        <v>79</v>
      </c>
      <c r="AV162" s="13" t="s">
        <v>81</v>
      </c>
      <c r="AW162" s="13" t="s">
        <v>29</v>
      </c>
      <c r="AX162" s="13" t="s">
        <v>72</v>
      </c>
      <c r="AY162" s="223" t="s">
        <v>133</v>
      </c>
    </row>
    <row r="163" spans="1:65" s="13" customFormat="1">
      <c r="B163" s="213"/>
      <c r="C163" s="214"/>
      <c r="D163" s="215" t="s">
        <v>165</v>
      </c>
      <c r="E163" s="224" t="s">
        <v>1</v>
      </c>
      <c r="F163" s="216" t="s">
        <v>402</v>
      </c>
      <c r="G163" s="214"/>
      <c r="H163" s="217">
        <v>2.278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165</v>
      </c>
      <c r="AU163" s="223" t="s">
        <v>79</v>
      </c>
      <c r="AV163" s="13" t="s">
        <v>81</v>
      </c>
      <c r="AW163" s="13" t="s">
        <v>29</v>
      </c>
      <c r="AX163" s="13" t="s">
        <v>72</v>
      </c>
      <c r="AY163" s="223" t="s">
        <v>133</v>
      </c>
    </row>
    <row r="164" spans="1:65" s="14" customFormat="1">
      <c r="B164" s="225"/>
      <c r="C164" s="226"/>
      <c r="D164" s="215" t="s">
        <v>165</v>
      </c>
      <c r="E164" s="227" t="s">
        <v>1</v>
      </c>
      <c r="F164" s="228" t="s">
        <v>229</v>
      </c>
      <c r="G164" s="226"/>
      <c r="H164" s="229">
        <v>458.25099999999998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165</v>
      </c>
      <c r="AU164" s="235" t="s">
        <v>79</v>
      </c>
      <c r="AV164" s="14" t="s">
        <v>141</v>
      </c>
      <c r="AW164" s="14" t="s">
        <v>29</v>
      </c>
      <c r="AX164" s="14" t="s">
        <v>79</v>
      </c>
      <c r="AY164" s="235" t="s">
        <v>133</v>
      </c>
    </row>
    <row r="165" spans="1:65" s="2" customFormat="1" ht="49.15" customHeight="1">
      <c r="A165" s="33"/>
      <c r="B165" s="34"/>
      <c r="C165" s="190" t="s">
        <v>254</v>
      </c>
      <c r="D165" s="190" t="s">
        <v>136</v>
      </c>
      <c r="E165" s="191" t="s">
        <v>262</v>
      </c>
      <c r="F165" s="192" t="s">
        <v>263</v>
      </c>
      <c r="G165" s="193" t="s">
        <v>162</v>
      </c>
      <c r="H165" s="194">
        <v>2.6269999999999998</v>
      </c>
      <c r="I165" s="195"/>
      <c r="J165" s="196">
        <f>ROUND(I165*H165,2)</f>
        <v>0</v>
      </c>
      <c r="K165" s="192" t="s">
        <v>140</v>
      </c>
      <c r="L165" s="38"/>
      <c r="M165" s="197" t="s">
        <v>1</v>
      </c>
      <c r="N165" s="198" t="s">
        <v>37</v>
      </c>
      <c r="O165" s="7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217</v>
      </c>
      <c r="AT165" s="201" t="s">
        <v>136</v>
      </c>
      <c r="AU165" s="201" t="s">
        <v>79</v>
      </c>
      <c r="AY165" s="16" t="s">
        <v>133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79</v>
      </c>
      <c r="BK165" s="202">
        <f>ROUND(I165*H165,2)</f>
        <v>0</v>
      </c>
      <c r="BL165" s="16" t="s">
        <v>217</v>
      </c>
      <c r="BM165" s="201" t="s">
        <v>403</v>
      </c>
    </row>
    <row r="166" spans="1:65" s="13" customFormat="1">
      <c r="B166" s="213"/>
      <c r="C166" s="214"/>
      <c r="D166" s="215" t="s">
        <v>165</v>
      </c>
      <c r="E166" s="224" t="s">
        <v>1</v>
      </c>
      <c r="F166" s="216" t="s">
        <v>404</v>
      </c>
      <c r="G166" s="214"/>
      <c r="H166" s="217">
        <v>9.6000000000000002E-2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165</v>
      </c>
      <c r="AU166" s="223" t="s">
        <v>79</v>
      </c>
      <c r="AV166" s="13" t="s">
        <v>81</v>
      </c>
      <c r="AW166" s="13" t="s">
        <v>29</v>
      </c>
      <c r="AX166" s="13" t="s">
        <v>72</v>
      </c>
      <c r="AY166" s="223" t="s">
        <v>133</v>
      </c>
    </row>
    <row r="167" spans="1:65" s="13" customFormat="1">
      <c r="B167" s="213"/>
      <c r="C167" s="214"/>
      <c r="D167" s="215" t="s">
        <v>165</v>
      </c>
      <c r="E167" s="224" t="s">
        <v>1</v>
      </c>
      <c r="F167" s="216" t="s">
        <v>405</v>
      </c>
      <c r="G167" s="214"/>
      <c r="H167" s="217">
        <v>0.06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165</v>
      </c>
      <c r="AU167" s="223" t="s">
        <v>79</v>
      </c>
      <c r="AV167" s="13" t="s">
        <v>81</v>
      </c>
      <c r="AW167" s="13" t="s">
        <v>29</v>
      </c>
      <c r="AX167" s="13" t="s">
        <v>72</v>
      </c>
      <c r="AY167" s="223" t="s">
        <v>133</v>
      </c>
    </row>
    <row r="168" spans="1:65" s="13" customFormat="1">
      <c r="B168" s="213"/>
      <c r="C168" s="214"/>
      <c r="D168" s="215" t="s">
        <v>165</v>
      </c>
      <c r="E168" s="224" t="s">
        <v>1</v>
      </c>
      <c r="F168" s="216" t="s">
        <v>406</v>
      </c>
      <c r="G168" s="214"/>
      <c r="H168" s="217">
        <v>0.193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165</v>
      </c>
      <c r="AU168" s="223" t="s">
        <v>79</v>
      </c>
      <c r="AV168" s="13" t="s">
        <v>81</v>
      </c>
      <c r="AW168" s="13" t="s">
        <v>29</v>
      </c>
      <c r="AX168" s="13" t="s">
        <v>72</v>
      </c>
      <c r="AY168" s="223" t="s">
        <v>133</v>
      </c>
    </row>
    <row r="169" spans="1:65" s="13" customFormat="1">
      <c r="B169" s="213"/>
      <c r="C169" s="214"/>
      <c r="D169" s="215" t="s">
        <v>165</v>
      </c>
      <c r="E169" s="224" t="s">
        <v>1</v>
      </c>
      <c r="F169" s="216" t="s">
        <v>407</v>
      </c>
      <c r="G169" s="214"/>
      <c r="H169" s="217">
        <v>2.278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165</v>
      </c>
      <c r="AU169" s="223" t="s">
        <v>79</v>
      </c>
      <c r="AV169" s="13" t="s">
        <v>81</v>
      </c>
      <c r="AW169" s="13" t="s">
        <v>29</v>
      </c>
      <c r="AX169" s="13" t="s">
        <v>72</v>
      </c>
      <c r="AY169" s="223" t="s">
        <v>133</v>
      </c>
    </row>
    <row r="170" spans="1:65" s="14" customFormat="1">
      <c r="B170" s="225"/>
      <c r="C170" s="226"/>
      <c r="D170" s="215" t="s">
        <v>165</v>
      </c>
      <c r="E170" s="227" t="s">
        <v>1</v>
      </c>
      <c r="F170" s="228" t="s">
        <v>229</v>
      </c>
      <c r="G170" s="226"/>
      <c r="H170" s="229">
        <v>2.6269999999999998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165</v>
      </c>
      <c r="AU170" s="235" t="s">
        <v>79</v>
      </c>
      <c r="AV170" s="14" t="s">
        <v>141</v>
      </c>
      <c r="AW170" s="14" t="s">
        <v>29</v>
      </c>
      <c r="AX170" s="14" t="s">
        <v>79</v>
      </c>
      <c r="AY170" s="235" t="s">
        <v>133</v>
      </c>
    </row>
    <row r="171" spans="1:65" s="2" customFormat="1" ht="49.15" customHeight="1">
      <c r="A171" s="33"/>
      <c r="B171" s="34"/>
      <c r="C171" s="190" t="s">
        <v>261</v>
      </c>
      <c r="D171" s="190" t="s">
        <v>136</v>
      </c>
      <c r="E171" s="191" t="s">
        <v>224</v>
      </c>
      <c r="F171" s="192" t="s">
        <v>225</v>
      </c>
      <c r="G171" s="193" t="s">
        <v>162</v>
      </c>
      <c r="H171" s="194">
        <v>0.156</v>
      </c>
      <c r="I171" s="195"/>
      <c r="J171" s="196">
        <f>ROUND(I171*H171,2)</f>
        <v>0</v>
      </c>
      <c r="K171" s="192" t="s">
        <v>140</v>
      </c>
      <c r="L171" s="38"/>
      <c r="M171" s="197" t="s">
        <v>1</v>
      </c>
      <c r="N171" s="198" t="s">
        <v>37</v>
      </c>
      <c r="O171" s="7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217</v>
      </c>
      <c r="AT171" s="201" t="s">
        <v>136</v>
      </c>
      <c r="AU171" s="201" t="s">
        <v>79</v>
      </c>
      <c r="AY171" s="16" t="s">
        <v>133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79</v>
      </c>
      <c r="BK171" s="202">
        <f>ROUND(I171*H171,2)</f>
        <v>0</v>
      </c>
      <c r="BL171" s="16" t="s">
        <v>217</v>
      </c>
      <c r="BM171" s="201" t="s">
        <v>408</v>
      </c>
    </row>
    <row r="172" spans="1:65" s="13" customFormat="1">
      <c r="B172" s="213"/>
      <c r="C172" s="214"/>
      <c r="D172" s="215" t="s">
        <v>165</v>
      </c>
      <c r="E172" s="224" t="s">
        <v>1</v>
      </c>
      <c r="F172" s="216" t="s">
        <v>409</v>
      </c>
      <c r="G172" s="214"/>
      <c r="H172" s="217">
        <v>9.6000000000000002E-2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165</v>
      </c>
      <c r="AU172" s="223" t="s">
        <v>79</v>
      </c>
      <c r="AV172" s="13" t="s">
        <v>81</v>
      </c>
      <c r="AW172" s="13" t="s">
        <v>29</v>
      </c>
      <c r="AX172" s="13" t="s">
        <v>72</v>
      </c>
      <c r="AY172" s="223" t="s">
        <v>133</v>
      </c>
    </row>
    <row r="173" spans="1:65" s="13" customFormat="1">
      <c r="B173" s="213"/>
      <c r="C173" s="214"/>
      <c r="D173" s="215" t="s">
        <v>165</v>
      </c>
      <c r="E173" s="224" t="s">
        <v>1</v>
      </c>
      <c r="F173" s="216" t="s">
        <v>410</v>
      </c>
      <c r="G173" s="214"/>
      <c r="H173" s="217">
        <v>0.06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165</v>
      </c>
      <c r="AU173" s="223" t="s">
        <v>79</v>
      </c>
      <c r="AV173" s="13" t="s">
        <v>81</v>
      </c>
      <c r="AW173" s="13" t="s">
        <v>29</v>
      </c>
      <c r="AX173" s="13" t="s">
        <v>72</v>
      </c>
      <c r="AY173" s="223" t="s">
        <v>133</v>
      </c>
    </row>
    <row r="174" spans="1:65" s="14" customFormat="1">
      <c r="B174" s="225"/>
      <c r="C174" s="226"/>
      <c r="D174" s="215" t="s">
        <v>165</v>
      </c>
      <c r="E174" s="227" t="s">
        <v>1</v>
      </c>
      <c r="F174" s="228" t="s">
        <v>229</v>
      </c>
      <c r="G174" s="226"/>
      <c r="H174" s="229">
        <v>0.156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165</v>
      </c>
      <c r="AU174" s="235" t="s">
        <v>79</v>
      </c>
      <c r="AV174" s="14" t="s">
        <v>141</v>
      </c>
      <c r="AW174" s="14" t="s">
        <v>29</v>
      </c>
      <c r="AX174" s="14" t="s">
        <v>79</v>
      </c>
      <c r="AY174" s="235" t="s">
        <v>133</v>
      </c>
    </row>
    <row r="175" spans="1:65" s="2" customFormat="1" ht="24.2" customHeight="1">
      <c r="A175" s="33"/>
      <c r="B175" s="34"/>
      <c r="C175" s="190" t="s">
        <v>268</v>
      </c>
      <c r="D175" s="190" t="s">
        <v>136</v>
      </c>
      <c r="E175" s="191" t="s">
        <v>255</v>
      </c>
      <c r="F175" s="192" t="s">
        <v>256</v>
      </c>
      <c r="G175" s="193" t="s">
        <v>162</v>
      </c>
      <c r="H175" s="194">
        <v>2.6269999999999998</v>
      </c>
      <c r="I175" s="195"/>
      <c r="J175" s="196">
        <f>ROUND(I175*H175,2)</f>
        <v>0</v>
      </c>
      <c r="K175" s="192" t="s">
        <v>140</v>
      </c>
      <c r="L175" s="38"/>
      <c r="M175" s="197" t="s">
        <v>1</v>
      </c>
      <c r="N175" s="198" t="s">
        <v>37</v>
      </c>
      <c r="O175" s="7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217</v>
      </c>
      <c r="AT175" s="201" t="s">
        <v>136</v>
      </c>
      <c r="AU175" s="201" t="s">
        <v>79</v>
      </c>
      <c r="AY175" s="16" t="s">
        <v>133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79</v>
      </c>
      <c r="BK175" s="202">
        <f>ROUND(I175*H175,2)</f>
        <v>0</v>
      </c>
      <c r="BL175" s="16" t="s">
        <v>217</v>
      </c>
      <c r="BM175" s="201" t="s">
        <v>411</v>
      </c>
    </row>
    <row r="176" spans="1:65" s="13" customFormat="1">
      <c r="B176" s="213"/>
      <c r="C176" s="214"/>
      <c r="D176" s="215" t="s">
        <v>165</v>
      </c>
      <c r="E176" s="224" t="s">
        <v>1</v>
      </c>
      <c r="F176" s="216" t="s">
        <v>409</v>
      </c>
      <c r="G176" s="214"/>
      <c r="H176" s="217">
        <v>9.6000000000000002E-2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165</v>
      </c>
      <c r="AU176" s="223" t="s">
        <v>79</v>
      </c>
      <c r="AV176" s="13" t="s">
        <v>81</v>
      </c>
      <c r="AW176" s="13" t="s">
        <v>29</v>
      </c>
      <c r="AX176" s="13" t="s">
        <v>72</v>
      </c>
      <c r="AY176" s="223" t="s">
        <v>133</v>
      </c>
    </row>
    <row r="177" spans="1:65" s="13" customFormat="1">
      <c r="B177" s="213"/>
      <c r="C177" s="214"/>
      <c r="D177" s="215" t="s">
        <v>165</v>
      </c>
      <c r="E177" s="224" t="s">
        <v>1</v>
      </c>
      <c r="F177" s="216" t="s">
        <v>410</v>
      </c>
      <c r="G177" s="214"/>
      <c r="H177" s="217">
        <v>0.06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165</v>
      </c>
      <c r="AU177" s="223" t="s">
        <v>79</v>
      </c>
      <c r="AV177" s="13" t="s">
        <v>81</v>
      </c>
      <c r="AW177" s="13" t="s">
        <v>29</v>
      </c>
      <c r="AX177" s="13" t="s">
        <v>72</v>
      </c>
      <c r="AY177" s="223" t="s">
        <v>133</v>
      </c>
    </row>
    <row r="178" spans="1:65" s="13" customFormat="1">
      <c r="B178" s="213"/>
      <c r="C178" s="214"/>
      <c r="D178" s="215" t="s">
        <v>165</v>
      </c>
      <c r="E178" s="224" t="s">
        <v>1</v>
      </c>
      <c r="F178" s="216" t="s">
        <v>412</v>
      </c>
      <c r="G178" s="214"/>
      <c r="H178" s="217">
        <v>0.193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165</v>
      </c>
      <c r="AU178" s="223" t="s">
        <v>79</v>
      </c>
      <c r="AV178" s="13" t="s">
        <v>81</v>
      </c>
      <c r="AW178" s="13" t="s">
        <v>29</v>
      </c>
      <c r="AX178" s="13" t="s">
        <v>72</v>
      </c>
      <c r="AY178" s="223" t="s">
        <v>133</v>
      </c>
    </row>
    <row r="179" spans="1:65" s="13" customFormat="1">
      <c r="B179" s="213"/>
      <c r="C179" s="214"/>
      <c r="D179" s="215" t="s">
        <v>165</v>
      </c>
      <c r="E179" s="224" t="s">
        <v>1</v>
      </c>
      <c r="F179" s="216" t="s">
        <v>413</v>
      </c>
      <c r="G179" s="214"/>
      <c r="H179" s="217">
        <v>2.278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165</v>
      </c>
      <c r="AU179" s="223" t="s">
        <v>79</v>
      </c>
      <c r="AV179" s="13" t="s">
        <v>81</v>
      </c>
      <c r="AW179" s="13" t="s">
        <v>29</v>
      </c>
      <c r="AX179" s="13" t="s">
        <v>72</v>
      </c>
      <c r="AY179" s="223" t="s">
        <v>133</v>
      </c>
    </row>
    <row r="180" spans="1:65" s="14" customFormat="1">
      <c r="B180" s="225"/>
      <c r="C180" s="226"/>
      <c r="D180" s="215" t="s">
        <v>165</v>
      </c>
      <c r="E180" s="227" t="s">
        <v>1</v>
      </c>
      <c r="F180" s="228" t="s">
        <v>229</v>
      </c>
      <c r="G180" s="226"/>
      <c r="H180" s="229">
        <v>2.6269999999999998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165</v>
      </c>
      <c r="AU180" s="235" t="s">
        <v>79</v>
      </c>
      <c r="AV180" s="14" t="s">
        <v>141</v>
      </c>
      <c r="AW180" s="14" t="s">
        <v>29</v>
      </c>
      <c r="AX180" s="14" t="s">
        <v>79</v>
      </c>
      <c r="AY180" s="235" t="s">
        <v>133</v>
      </c>
    </row>
    <row r="181" spans="1:65" s="2" customFormat="1" ht="24.2" customHeight="1">
      <c r="A181" s="33"/>
      <c r="B181" s="34"/>
      <c r="C181" s="190" t="s">
        <v>272</v>
      </c>
      <c r="D181" s="190" t="s">
        <v>136</v>
      </c>
      <c r="E181" s="191" t="s">
        <v>245</v>
      </c>
      <c r="F181" s="192" t="s">
        <v>246</v>
      </c>
      <c r="G181" s="193" t="s">
        <v>162</v>
      </c>
      <c r="H181" s="194">
        <v>89.962000000000003</v>
      </c>
      <c r="I181" s="195"/>
      <c r="J181" s="196">
        <f>ROUND(I181*H181,2)</f>
        <v>0</v>
      </c>
      <c r="K181" s="192" t="s">
        <v>140</v>
      </c>
      <c r="L181" s="38"/>
      <c r="M181" s="197" t="s">
        <v>1</v>
      </c>
      <c r="N181" s="198" t="s">
        <v>37</v>
      </c>
      <c r="O181" s="70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217</v>
      </c>
      <c r="AT181" s="201" t="s">
        <v>136</v>
      </c>
      <c r="AU181" s="201" t="s">
        <v>79</v>
      </c>
      <c r="AY181" s="16" t="s">
        <v>133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79</v>
      </c>
      <c r="BK181" s="202">
        <f>ROUND(I181*H181,2)</f>
        <v>0</v>
      </c>
      <c r="BL181" s="16" t="s">
        <v>217</v>
      </c>
      <c r="BM181" s="201" t="s">
        <v>414</v>
      </c>
    </row>
    <row r="182" spans="1:65" s="13" customFormat="1">
      <c r="B182" s="213"/>
      <c r="C182" s="214"/>
      <c r="D182" s="215" t="s">
        <v>165</v>
      </c>
      <c r="E182" s="224" t="s">
        <v>1</v>
      </c>
      <c r="F182" s="216" t="s">
        <v>415</v>
      </c>
      <c r="G182" s="214"/>
      <c r="H182" s="217">
        <v>44.981000000000002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165</v>
      </c>
      <c r="AU182" s="223" t="s">
        <v>79</v>
      </c>
      <c r="AV182" s="13" t="s">
        <v>81</v>
      </c>
      <c r="AW182" s="13" t="s">
        <v>29</v>
      </c>
      <c r="AX182" s="13" t="s">
        <v>72</v>
      </c>
      <c r="AY182" s="223" t="s">
        <v>133</v>
      </c>
    </row>
    <row r="183" spans="1:65" s="13" customFormat="1">
      <c r="B183" s="213"/>
      <c r="C183" s="214"/>
      <c r="D183" s="215" t="s">
        <v>165</v>
      </c>
      <c r="E183" s="224" t="s">
        <v>1</v>
      </c>
      <c r="F183" s="216" t="s">
        <v>416</v>
      </c>
      <c r="G183" s="214"/>
      <c r="H183" s="217">
        <v>44.981000000000002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165</v>
      </c>
      <c r="AU183" s="223" t="s">
        <v>79</v>
      </c>
      <c r="AV183" s="13" t="s">
        <v>81</v>
      </c>
      <c r="AW183" s="13" t="s">
        <v>29</v>
      </c>
      <c r="AX183" s="13" t="s">
        <v>72</v>
      </c>
      <c r="AY183" s="223" t="s">
        <v>133</v>
      </c>
    </row>
    <row r="184" spans="1:65" s="14" customFormat="1">
      <c r="B184" s="225"/>
      <c r="C184" s="226"/>
      <c r="D184" s="215" t="s">
        <v>165</v>
      </c>
      <c r="E184" s="227" t="s">
        <v>1</v>
      </c>
      <c r="F184" s="228" t="s">
        <v>229</v>
      </c>
      <c r="G184" s="226"/>
      <c r="H184" s="229">
        <v>89.962000000000003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165</v>
      </c>
      <c r="AU184" s="235" t="s">
        <v>79</v>
      </c>
      <c r="AV184" s="14" t="s">
        <v>141</v>
      </c>
      <c r="AW184" s="14" t="s">
        <v>29</v>
      </c>
      <c r="AX184" s="14" t="s">
        <v>79</v>
      </c>
      <c r="AY184" s="235" t="s">
        <v>133</v>
      </c>
    </row>
    <row r="185" spans="1:65" s="2" customFormat="1" ht="24.2" customHeight="1">
      <c r="A185" s="33"/>
      <c r="B185" s="34"/>
      <c r="C185" s="190" t="s">
        <v>417</v>
      </c>
      <c r="D185" s="190" t="s">
        <v>136</v>
      </c>
      <c r="E185" s="191" t="s">
        <v>269</v>
      </c>
      <c r="F185" s="192" t="s">
        <v>270</v>
      </c>
      <c r="G185" s="193" t="s">
        <v>139</v>
      </c>
      <c r="H185" s="194">
        <v>2</v>
      </c>
      <c r="I185" s="195"/>
      <c r="J185" s="196">
        <f>ROUND(I185*H185,2)</f>
        <v>0</v>
      </c>
      <c r="K185" s="192" t="s">
        <v>140</v>
      </c>
      <c r="L185" s="38"/>
      <c r="M185" s="197" t="s">
        <v>1</v>
      </c>
      <c r="N185" s="198" t="s">
        <v>37</v>
      </c>
      <c r="O185" s="70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1" t="s">
        <v>141</v>
      </c>
      <c r="AT185" s="201" t="s">
        <v>136</v>
      </c>
      <c r="AU185" s="201" t="s">
        <v>79</v>
      </c>
      <c r="AY185" s="16" t="s">
        <v>133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6" t="s">
        <v>79</v>
      </c>
      <c r="BK185" s="202">
        <f>ROUND(I185*H185,2)</f>
        <v>0</v>
      </c>
      <c r="BL185" s="16" t="s">
        <v>141</v>
      </c>
      <c r="BM185" s="201" t="s">
        <v>418</v>
      </c>
    </row>
    <row r="186" spans="1:65" s="2" customFormat="1" ht="24.2" customHeight="1">
      <c r="A186" s="33"/>
      <c r="B186" s="34"/>
      <c r="C186" s="190" t="s">
        <v>419</v>
      </c>
      <c r="D186" s="190" t="s">
        <v>136</v>
      </c>
      <c r="E186" s="191" t="s">
        <v>273</v>
      </c>
      <c r="F186" s="192" t="s">
        <v>274</v>
      </c>
      <c r="G186" s="193" t="s">
        <v>162</v>
      </c>
      <c r="H186" s="194">
        <v>0.156</v>
      </c>
      <c r="I186" s="195"/>
      <c r="J186" s="196">
        <f>ROUND(I186*H186,2)</f>
        <v>0</v>
      </c>
      <c r="K186" s="192" t="s">
        <v>140</v>
      </c>
      <c r="L186" s="38"/>
      <c r="M186" s="197" t="s">
        <v>1</v>
      </c>
      <c r="N186" s="198" t="s">
        <v>37</v>
      </c>
      <c r="O186" s="70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1" t="s">
        <v>217</v>
      </c>
      <c r="AT186" s="201" t="s">
        <v>136</v>
      </c>
      <c r="AU186" s="201" t="s">
        <v>79</v>
      </c>
      <c r="AY186" s="16" t="s">
        <v>133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6" t="s">
        <v>79</v>
      </c>
      <c r="BK186" s="202">
        <f>ROUND(I186*H186,2)</f>
        <v>0</v>
      </c>
      <c r="BL186" s="16" t="s">
        <v>217</v>
      </c>
      <c r="BM186" s="201" t="s">
        <v>420</v>
      </c>
    </row>
    <row r="187" spans="1:65" s="13" customFormat="1">
      <c r="B187" s="213"/>
      <c r="C187" s="214"/>
      <c r="D187" s="215" t="s">
        <v>165</v>
      </c>
      <c r="E187" s="224" t="s">
        <v>1</v>
      </c>
      <c r="F187" s="216" t="s">
        <v>409</v>
      </c>
      <c r="G187" s="214"/>
      <c r="H187" s="217">
        <v>9.6000000000000002E-2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165</v>
      </c>
      <c r="AU187" s="223" t="s">
        <v>79</v>
      </c>
      <c r="AV187" s="13" t="s">
        <v>81</v>
      </c>
      <c r="AW187" s="13" t="s">
        <v>29</v>
      </c>
      <c r="AX187" s="13" t="s">
        <v>72</v>
      </c>
      <c r="AY187" s="223" t="s">
        <v>133</v>
      </c>
    </row>
    <row r="188" spans="1:65" s="13" customFormat="1">
      <c r="B188" s="213"/>
      <c r="C188" s="214"/>
      <c r="D188" s="215" t="s">
        <v>165</v>
      </c>
      <c r="E188" s="224" t="s">
        <v>1</v>
      </c>
      <c r="F188" s="216" t="s">
        <v>410</v>
      </c>
      <c r="G188" s="214"/>
      <c r="H188" s="217">
        <v>0.06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165</v>
      </c>
      <c r="AU188" s="223" t="s">
        <v>79</v>
      </c>
      <c r="AV188" s="13" t="s">
        <v>81</v>
      </c>
      <c r="AW188" s="13" t="s">
        <v>29</v>
      </c>
      <c r="AX188" s="13" t="s">
        <v>72</v>
      </c>
      <c r="AY188" s="223" t="s">
        <v>133</v>
      </c>
    </row>
    <row r="189" spans="1:65" s="14" customFormat="1">
      <c r="B189" s="225"/>
      <c r="C189" s="226"/>
      <c r="D189" s="215" t="s">
        <v>165</v>
      </c>
      <c r="E189" s="227" t="s">
        <v>1</v>
      </c>
      <c r="F189" s="228" t="s">
        <v>229</v>
      </c>
      <c r="G189" s="226"/>
      <c r="H189" s="229">
        <v>0.156</v>
      </c>
      <c r="I189" s="230"/>
      <c r="J189" s="226"/>
      <c r="K189" s="226"/>
      <c r="L189" s="231"/>
      <c r="M189" s="236"/>
      <c r="N189" s="237"/>
      <c r="O189" s="237"/>
      <c r="P189" s="237"/>
      <c r="Q189" s="237"/>
      <c r="R189" s="237"/>
      <c r="S189" s="237"/>
      <c r="T189" s="238"/>
      <c r="AT189" s="235" t="s">
        <v>165</v>
      </c>
      <c r="AU189" s="235" t="s">
        <v>79</v>
      </c>
      <c r="AV189" s="14" t="s">
        <v>141</v>
      </c>
      <c r="AW189" s="14" t="s">
        <v>29</v>
      </c>
      <c r="AX189" s="14" t="s">
        <v>79</v>
      </c>
      <c r="AY189" s="235" t="s">
        <v>133</v>
      </c>
    </row>
    <row r="190" spans="1:65" s="2" customFormat="1" ht="6.95" customHeight="1">
      <c r="A190" s="33"/>
      <c r="B190" s="53"/>
      <c r="C190" s="54"/>
      <c r="D190" s="54"/>
      <c r="E190" s="54"/>
      <c r="F190" s="54"/>
      <c r="G190" s="54"/>
      <c r="H190" s="54"/>
      <c r="I190" s="54"/>
      <c r="J190" s="54"/>
      <c r="K190" s="54"/>
      <c r="L190" s="38"/>
      <c r="M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</sheetData>
  <sheetProtection algorithmName="SHA-512" hashValue="muOU9GW0xViOjSwESGGTWt+YU5dnQDiDpUhcKfCqnXZ92PJook7D45yjvhMJTTFwDZKZKCNZD5vAEjPg3xPHpw==" saltValue="nqg3csdNcLLLDUxkCpjhinPV5m8zkXrO1G+Z5agKaVM0aEli19g6G973G7QXnG7CZzTLh1vQ7U8B4qq3MLkNUA==" spinCount="100000" sheet="1" objects="1" scenarios="1" formatColumns="0" formatRows="0" autoFilter="0"/>
  <autoFilter ref="C122:K18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topLeftCell="A15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101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Výměna pražců v úseku Pohled – Havl. Brod KR bez materiálu</v>
      </c>
      <c r="F7" s="297"/>
      <c r="G7" s="297"/>
      <c r="H7" s="297"/>
      <c r="L7" s="19"/>
    </row>
    <row r="8" spans="1:46" s="1" customFormat="1" ht="12" customHeight="1">
      <c r="B8" s="19"/>
      <c r="D8" s="118" t="s">
        <v>106</v>
      </c>
      <c r="L8" s="19"/>
    </row>
    <row r="9" spans="1:46" s="2" customFormat="1" ht="16.5" customHeight="1">
      <c r="A9" s="33"/>
      <c r="B9" s="38"/>
      <c r="C9" s="33"/>
      <c r="D9" s="33"/>
      <c r="E9" s="296" t="s">
        <v>330</v>
      </c>
      <c r="F9" s="298"/>
      <c r="G9" s="298"/>
      <c r="H9" s="29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9" t="s">
        <v>421</v>
      </c>
      <c r="F11" s="298"/>
      <c r="G11" s="298"/>
      <c r="H11" s="298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44187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tr">
        <f>IF('Rekapitulace stavby'!AN10="","",'Rekapitulace stavby'!AN10)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stavby'!E11="","",'Rekapitulace stavby'!E11)</f>
        <v xml:space="preserve"> </v>
      </c>
      <c r="F17" s="33"/>
      <c r="G17" s="33"/>
      <c r="H17" s="33"/>
      <c r="I17" s="118" t="s">
        <v>25</v>
      </c>
      <c r="J17" s="109" t="str">
        <f>IF('Rekapitulace stavby'!AN11="","",'Rekapitulace stavby'!AN11)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26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0" t="str">
        <f>'Rekapitulace stavby'!E14</f>
        <v>Vyplň údaj</v>
      </c>
      <c r="F20" s="301"/>
      <c r="G20" s="301"/>
      <c r="H20" s="301"/>
      <c r="I20" s="118" t="s">
        <v>25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28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25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30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25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31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2" t="s">
        <v>1</v>
      </c>
      <c r="F29" s="302"/>
      <c r="G29" s="302"/>
      <c r="H29" s="302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32</v>
      </c>
      <c r="E32" s="33"/>
      <c r="F32" s="33"/>
      <c r="G32" s="33"/>
      <c r="H32" s="33"/>
      <c r="I32" s="33"/>
      <c r="J32" s="125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34</v>
      </c>
      <c r="G34" s="33"/>
      <c r="H34" s="33"/>
      <c r="I34" s="126" t="s">
        <v>33</v>
      </c>
      <c r="J34" s="126" t="s">
        <v>35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36</v>
      </c>
      <c r="E35" s="118" t="s">
        <v>37</v>
      </c>
      <c r="F35" s="128">
        <f>ROUND((SUM(BE123:BE193)),  2)</f>
        <v>0</v>
      </c>
      <c r="G35" s="33"/>
      <c r="H35" s="33"/>
      <c r="I35" s="129">
        <v>0.21</v>
      </c>
      <c r="J35" s="128">
        <f>ROUND(((SUM(BE123:BE193))*I35),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38</v>
      </c>
      <c r="F36" s="128">
        <f>ROUND((SUM(BF123:BF193)),  2)</f>
        <v>0</v>
      </c>
      <c r="G36" s="33"/>
      <c r="H36" s="33"/>
      <c r="I36" s="129">
        <v>0.15</v>
      </c>
      <c r="J36" s="128">
        <f>ROUND(((SUM(BF123:BF193))*I36),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39</v>
      </c>
      <c r="F37" s="128">
        <f>ROUND((SUM(BG123:BG193)),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40</v>
      </c>
      <c r="F38" s="128">
        <f>ROUND((SUM(BH123:BH193)),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41</v>
      </c>
      <c r="F39" s="128">
        <f>ROUND((SUM(BI123:BI193)),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42</v>
      </c>
      <c r="E41" s="132"/>
      <c r="F41" s="132"/>
      <c r="G41" s="133" t="s">
        <v>43</v>
      </c>
      <c r="H41" s="134" t="s">
        <v>44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4" t="str">
        <f>E7</f>
        <v>Výměna pražců v úseku Pohled – Havl. Brod KR bez materiálu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4" t="s">
        <v>330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82" t="str">
        <f>E11</f>
        <v>SO 02.2 - ŽST. Přibyslav</v>
      </c>
      <c r="F89" s="293"/>
      <c r="G89" s="293"/>
      <c r="H89" s="29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>
        <f>IF(J14="","",J14)</f>
        <v>44187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 xml:space="preserve"> </v>
      </c>
      <c r="G93" s="35"/>
      <c r="H93" s="35"/>
      <c r="I93" s="28" t="s">
        <v>28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26</v>
      </c>
      <c r="D94" s="35"/>
      <c r="E94" s="35"/>
      <c r="F94" s="26" t="str">
        <f>IF(E20="","",E20)</f>
        <v>Vyplň údaj</v>
      </c>
      <c r="G94" s="35"/>
      <c r="H94" s="35"/>
      <c r="I94" s="28" t="s">
        <v>30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5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J124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116</v>
      </c>
      <c r="E100" s="160"/>
      <c r="F100" s="160"/>
      <c r="G100" s="160"/>
      <c r="H100" s="160"/>
      <c r="I100" s="160"/>
      <c r="J100" s="161">
        <f>J125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117</v>
      </c>
      <c r="E101" s="155"/>
      <c r="F101" s="155"/>
      <c r="G101" s="155"/>
      <c r="H101" s="155"/>
      <c r="I101" s="155"/>
      <c r="J101" s="156">
        <f>J161</f>
        <v>0</v>
      </c>
      <c r="K101" s="153"/>
      <c r="L101" s="157"/>
    </row>
    <row r="102" spans="1:47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118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>
      <c r="A111" s="33"/>
      <c r="B111" s="34"/>
      <c r="C111" s="35"/>
      <c r="D111" s="35"/>
      <c r="E111" s="294" t="str">
        <f>E7</f>
        <v>Výměna pražců v úseku Pohled – Havl. Brod KR bez materiálu</v>
      </c>
      <c r="F111" s="295"/>
      <c r="G111" s="295"/>
      <c r="H111" s="29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106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294" t="s">
        <v>330</v>
      </c>
      <c r="F113" s="293"/>
      <c r="G113" s="293"/>
      <c r="H113" s="293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108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82" t="str">
        <f>E11</f>
        <v>SO 02.2 - ŽST. Přibyslav</v>
      </c>
      <c r="F115" s="293"/>
      <c r="G115" s="293"/>
      <c r="H115" s="29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 xml:space="preserve"> </v>
      </c>
      <c r="G117" s="35"/>
      <c r="H117" s="35"/>
      <c r="I117" s="28" t="s">
        <v>22</v>
      </c>
      <c r="J117" s="65">
        <f>IF(J14="","",J14)</f>
        <v>44187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5"/>
      <c r="E119" s="35"/>
      <c r="F119" s="26" t="str">
        <f>E17</f>
        <v xml:space="preserve"> </v>
      </c>
      <c r="G119" s="35"/>
      <c r="H119" s="35"/>
      <c r="I119" s="28" t="s">
        <v>28</v>
      </c>
      <c r="J119" s="31" t="str">
        <f>E23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26</v>
      </c>
      <c r="D120" s="35"/>
      <c r="E120" s="35"/>
      <c r="F120" s="26" t="str">
        <f>IF(E20="","",E20)</f>
        <v>Vyplň údaj</v>
      </c>
      <c r="G120" s="35"/>
      <c r="H120" s="35"/>
      <c r="I120" s="28" t="s">
        <v>30</v>
      </c>
      <c r="J120" s="31" t="str">
        <f>E26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3"/>
      <c r="B122" s="164"/>
      <c r="C122" s="165" t="s">
        <v>119</v>
      </c>
      <c r="D122" s="166" t="s">
        <v>57</v>
      </c>
      <c r="E122" s="166" t="s">
        <v>53</v>
      </c>
      <c r="F122" s="166" t="s">
        <v>54</v>
      </c>
      <c r="G122" s="166" t="s">
        <v>120</v>
      </c>
      <c r="H122" s="166" t="s">
        <v>121</v>
      </c>
      <c r="I122" s="166" t="s">
        <v>122</v>
      </c>
      <c r="J122" s="166" t="s">
        <v>112</v>
      </c>
      <c r="K122" s="167" t="s">
        <v>123</v>
      </c>
      <c r="L122" s="168"/>
      <c r="M122" s="74" t="s">
        <v>1</v>
      </c>
      <c r="N122" s="75" t="s">
        <v>36</v>
      </c>
      <c r="O122" s="75" t="s">
        <v>124</v>
      </c>
      <c r="P122" s="75" t="s">
        <v>125</v>
      </c>
      <c r="Q122" s="75" t="s">
        <v>126</v>
      </c>
      <c r="R122" s="75" t="s">
        <v>127</v>
      </c>
      <c r="S122" s="75" t="s">
        <v>128</v>
      </c>
      <c r="T122" s="76" t="s">
        <v>129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3"/>
      <c r="B123" s="34"/>
      <c r="C123" s="81" t="s">
        <v>130</v>
      </c>
      <c r="D123" s="35"/>
      <c r="E123" s="35"/>
      <c r="F123" s="35"/>
      <c r="G123" s="35"/>
      <c r="H123" s="35"/>
      <c r="I123" s="35"/>
      <c r="J123" s="169">
        <f>BK123</f>
        <v>0</v>
      </c>
      <c r="K123" s="35"/>
      <c r="L123" s="38"/>
      <c r="M123" s="77"/>
      <c r="N123" s="170"/>
      <c r="O123" s="78"/>
      <c r="P123" s="171">
        <f>P124+P161</f>
        <v>0</v>
      </c>
      <c r="Q123" s="78"/>
      <c r="R123" s="171">
        <f>R124+R161</f>
        <v>281.21067999999997</v>
      </c>
      <c r="S123" s="78"/>
      <c r="T123" s="172">
        <f>T124+T161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71</v>
      </c>
      <c r="AU123" s="16" t="s">
        <v>114</v>
      </c>
      <c r="BK123" s="173">
        <f>BK124+BK161</f>
        <v>0</v>
      </c>
    </row>
    <row r="124" spans="1:65" s="12" customFormat="1" ht="25.9" customHeight="1">
      <c r="B124" s="174"/>
      <c r="C124" s="175"/>
      <c r="D124" s="176" t="s">
        <v>71</v>
      </c>
      <c r="E124" s="177" t="s">
        <v>131</v>
      </c>
      <c r="F124" s="177" t="s">
        <v>132</v>
      </c>
      <c r="G124" s="175"/>
      <c r="H124" s="175"/>
      <c r="I124" s="178"/>
      <c r="J124" s="179">
        <f>BK124</f>
        <v>0</v>
      </c>
      <c r="K124" s="175"/>
      <c r="L124" s="180"/>
      <c r="M124" s="181"/>
      <c r="N124" s="182"/>
      <c r="O124" s="182"/>
      <c r="P124" s="183">
        <f>P125</f>
        <v>0</v>
      </c>
      <c r="Q124" s="182"/>
      <c r="R124" s="183">
        <f>R125</f>
        <v>281.21067999999997</v>
      </c>
      <c r="S124" s="182"/>
      <c r="T124" s="184">
        <f>T125</f>
        <v>0</v>
      </c>
      <c r="AR124" s="185" t="s">
        <v>79</v>
      </c>
      <c r="AT124" s="186" t="s">
        <v>71</v>
      </c>
      <c r="AU124" s="186" t="s">
        <v>72</v>
      </c>
      <c r="AY124" s="185" t="s">
        <v>133</v>
      </c>
      <c r="BK124" s="187">
        <f>BK125</f>
        <v>0</v>
      </c>
    </row>
    <row r="125" spans="1:65" s="12" customFormat="1" ht="22.9" customHeight="1">
      <c r="B125" s="174"/>
      <c r="C125" s="175"/>
      <c r="D125" s="176" t="s">
        <v>71</v>
      </c>
      <c r="E125" s="188" t="s">
        <v>134</v>
      </c>
      <c r="F125" s="188" t="s">
        <v>135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SUM(P126:P160)</f>
        <v>0</v>
      </c>
      <c r="Q125" s="182"/>
      <c r="R125" s="183">
        <f>SUM(R126:R160)</f>
        <v>281.21067999999997</v>
      </c>
      <c r="S125" s="182"/>
      <c r="T125" s="184">
        <f>SUM(T126:T160)</f>
        <v>0</v>
      </c>
      <c r="AR125" s="185" t="s">
        <v>79</v>
      </c>
      <c r="AT125" s="186" t="s">
        <v>71</v>
      </c>
      <c r="AU125" s="186" t="s">
        <v>79</v>
      </c>
      <c r="AY125" s="185" t="s">
        <v>133</v>
      </c>
      <c r="BK125" s="187">
        <f>SUM(BK126:BK160)</f>
        <v>0</v>
      </c>
    </row>
    <row r="126" spans="1:65" s="2" customFormat="1" ht="24.2" customHeight="1">
      <c r="A126" s="33"/>
      <c r="B126" s="34"/>
      <c r="C126" s="190" t="s">
        <v>79</v>
      </c>
      <c r="D126" s="190" t="s">
        <v>136</v>
      </c>
      <c r="E126" s="191" t="s">
        <v>332</v>
      </c>
      <c r="F126" s="192" t="s">
        <v>333</v>
      </c>
      <c r="G126" s="193" t="s">
        <v>334</v>
      </c>
      <c r="H126" s="194">
        <v>229.33799999999999</v>
      </c>
      <c r="I126" s="195"/>
      <c r="J126" s="196">
        <f>ROUND(I126*H126,2)</f>
        <v>0</v>
      </c>
      <c r="K126" s="192" t="s">
        <v>140</v>
      </c>
      <c r="L126" s="38"/>
      <c r="M126" s="197" t="s">
        <v>1</v>
      </c>
      <c r="N126" s="198" t="s">
        <v>37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141</v>
      </c>
      <c r="AT126" s="201" t="s">
        <v>136</v>
      </c>
      <c r="AU126" s="201" t="s">
        <v>81</v>
      </c>
      <c r="AY126" s="16" t="s">
        <v>133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79</v>
      </c>
      <c r="BK126" s="202">
        <f>ROUND(I126*H126,2)</f>
        <v>0</v>
      </c>
      <c r="BL126" s="16" t="s">
        <v>141</v>
      </c>
      <c r="BM126" s="201" t="s">
        <v>335</v>
      </c>
    </row>
    <row r="127" spans="1:65" s="13" customFormat="1">
      <c r="B127" s="213"/>
      <c r="C127" s="214"/>
      <c r="D127" s="215" t="s">
        <v>165</v>
      </c>
      <c r="E127" s="224" t="s">
        <v>1</v>
      </c>
      <c r="F127" s="216" t="s">
        <v>422</v>
      </c>
      <c r="G127" s="214"/>
      <c r="H127" s="217">
        <v>229.33799999999999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165</v>
      </c>
      <c r="AU127" s="223" t="s">
        <v>81</v>
      </c>
      <c r="AV127" s="13" t="s">
        <v>81</v>
      </c>
      <c r="AW127" s="13" t="s">
        <v>29</v>
      </c>
      <c r="AX127" s="13" t="s">
        <v>72</v>
      </c>
      <c r="AY127" s="223" t="s">
        <v>133</v>
      </c>
    </row>
    <row r="128" spans="1:65" s="14" customFormat="1">
      <c r="B128" s="225"/>
      <c r="C128" s="226"/>
      <c r="D128" s="215" t="s">
        <v>165</v>
      </c>
      <c r="E128" s="227" t="s">
        <v>1</v>
      </c>
      <c r="F128" s="228" t="s">
        <v>229</v>
      </c>
      <c r="G128" s="226"/>
      <c r="H128" s="229">
        <v>229.33799999999999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AT128" s="235" t="s">
        <v>165</v>
      </c>
      <c r="AU128" s="235" t="s">
        <v>81</v>
      </c>
      <c r="AV128" s="14" t="s">
        <v>141</v>
      </c>
      <c r="AW128" s="14" t="s">
        <v>29</v>
      </c>
      <c r="AX128" s="14" t="s">
        <v>79</v>
      </c>
      <c r="AY128" s="235" t="s">
        <v>133</v>
      </c>
    </row>
    <row r="129" spans="1:65" s="2" customFormat="1" ht="24.2" customHeight="1">
      <c r="A129" s="33"/>
      <c r="B129" s="34"/>
      <c r="C129" s="190" t="s">
        <v>81</v>
      </c>
      <c r="D129" s="190" t="s">
        <v>136</v>
      </c>
      <c r="E129" s="191" t="s">
        <v>337</v>
      </c>
      <c r="F129" s="192" t="s">
        <v>338</v>
      </c>
      <c r="G129" s="193" t="s">
        <v>170</v>
      </c>
      <c r="H129" s="194">
        <v>16.053999999999998</v>
      </c>
      <c r="I129" s="195"/>
      <c r="J129" s="196">
        <f>ROUND(I129*H129,2)</f>
        <v>0</v>
      </c>
      <c r="K129" s="192" t="s">
        <v>140</v>
      </c>
      <c r="L129" s="38"/>
      <c r="M129" s="197" t="s">
        <v>1</v>
      </c>
      <c r="N129" s="198" t="s">
        <v>37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141</v>
      </c>
      <c r="AT129" s="201" t="s">
        <v>136</v>
      </c>
      <c r="AU129" s="201" t="s">
        <v>81</v>
      </c>
      <c r="AY129" s="16" t="s">
        <v>133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79</v>
      </c>
      <c r="BK129" s="202">
        <f>ROUND(I129*H129,2)</f>
        <v>0</v>
      </c>
      <c r="BL129" s="16" t="s">
        <v>141</v>
      </c>
      <c r="BM129" s="201" t="s">
        <v>339</v>
      </c>
    </row>
    <row r="130" spans="1:65" s="13" customFormat="1">
      <c r="B130" s="213"/>
      <c r="C130" s="214"/>
      <c r="D130" s="215" t="s">
        <v>165</v>
      </c>
      <c r="E130" s="224" t="s">
        <v>1</v>
      </c>
      <c r="F130" s="216" t="s">
        <v>423</v>
      </c>
      <c r="G130" s="214"/>
      <c r="H130" s="217">
        <v>16.053999999999998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165</v>
      </c>
      <c r="AU130" s="223" t="s">
        <v>81</v>
      </c>
      <c r="AV130" s="13" t="s">
        <v>81</v>
      </c>
      <c r="AW130" s="13" t="s">
        <v>29</v>
      </c>
      <c r="AX130" s="13" t="s">
        <v>72</v>
      </c>
      <c r="AY130" s="223" t="s">
        <v>133</v>
      </c>
    </row>
    <row r="131" spans="1:65" s="14" customFormat="1">
      <c r="B131" s="225"/>
      <c r="C131" s="226"/>
      <c r="D131" s="215" t="s">
        <v>165</v>
      </c>
      <c r="E131" s="227" t="s">
        <v>1</v>
      </c>
      <c r="F131" s="228" t="s">
        <v>229</v>
      </c>
      <c r="G131" s="226"/>
      <c r="H131" s="229">
        <v>16.053999999999998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165</v>
      </c>
      <c r="AU131" s="235" t="s">
        <v>81</v>
      </c>
      <c r="AV131" s="14" t="s">
        <v>141</v>
      </c>
      <c r="AW131" s="14" t="s">
        <v>29</v>
      </c>
      <c r="AX131" s="14" t="s">
        <v>79</v>
      </c>
      <c r="AY131" s="235" t="s">
        <v>133</v>
      </c>
    </row>
    <row r="132" spans="1:65" s="2" customFormat="1" ht="24.2" customHeight="1">
      <c r="A132" s="33"/>
      <c r="B132" s="34"/>
      <c r="C132" s="203" t="s">
        <v>146</v>
      </c>
      <c r="D132" s="203" t="s">
        <v>150</v>
      </c>
      <c r="E132" s="204" t="s">
        <v>341</v>
      </c>
      <c r="F132" s="205" t="s">
        <v>342</v>
      </c>
      <c r="G132" s="206" t="s">
        <v>162</v>
      </c>
      <c r="H132" s="207">
        <v>28.896999999999998</v>
      </c>
      <c r="I132" s="208"/>
      <c r="J132" s="209">
        <f>ROUND(I132*H132,2)</f>
        <v>0</v>
      </c>
      <c r="K132" s="205" t="s">
        <v>140</v>
      </c>
      <c r="L132" s="210"/>
      <c r="M132" s="211" t="s">
        <v>1</v>
      </c>
      <c r="N132" s="212" t="s">
        <v>37</v>
      </c>
      <c r="O132" s="70"/>
      <c r="P132" s="199">
        <f>O132*H132</f>
        <v>0</v>
      </c>
      <c r="Q132" s="199">
        <v>1</v>
      </c>
      <c r="R132" s="199">
        <f>Q132*H132</f>
        <v>28.896999999999998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163</v>
      </c>
      <c r="AT132" s="201" t="s">
        <v>150</v>
      </c>
      <c r="AU132" s="201" t="s">
        <v>81</v>
      </c>
      <c r="AY132" s="16" t="s">
        <v>133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79</v>
      </c>
      <c r="BK132" s="202">
        <f>ROUND(I132*H132,2)</f>
        <v>0</v>
      </c>
      <c r="BL132" s="16" t="s">
        <v>141</v>
      </c>
      <c r="BM132" s="201" t="s">
        <v>343</v>
      </c>
    </row>
    <row r="133" spans="1:65" s="13" customFormat="1">
      <c r="B133" s="213"/>
      <c r="C133" s="214"/>
      <c r="D133" s="215" t="s">
        <v>165</v>
      </c>
      <c r="E133" s="224" t="s">
        <v>1</v>
      </c>
      <c r="F133" s="216" t="s">
        <v>424</v>
      </c>
      <c r="G133" s="214"/>
      <c r="H133" s="217">
        <v>28.896999999999998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165</v>
      </c>
      <c r="AU133" s="223" t="s">
        <v>81</v>
      </c>
      <c r="AV133" s="13" t="s">
        <v>81</v>
      </c>
      <c r="AW133" s="13" t="s">
        <v>29</v>
      </c>
      <c r="AX133" s="13" t="s">
        <v>79</v>
      </c>
      <c r="AY133" s="223" t="s">
        <v>133</v>
      </c>
    </row>
    <row r="134" spans="1:65" s="2" customFormat="1" ht="24.2" customHeight="1">
      <c r="A134" s="33"/>
      <c r="B134" s="34"/>
      <c r="C134" s="203" t="s">
        <v>141</v>
      </c>
      <c r="D134" s="203" t="s">
        <v>150</v>
      </c>
      <c r="E134" s="204" t="s">
        <v>181</v>
      </c>
      <c r="F134" s="205" t="s">
        <v>182</v>
      </c>
      <c r="G134" s="206" t="s">
        <v>139</v>
      </c>
      <c r="H134" s="207">
        <v>748</v>
      </c>
      <c r="I134" s="208"/>
      <c r="J134" s="209">
        <f>ROUND(I134*H134,2)</f>
        <v>0</v>
      </c>
      <c r="K134" s="205" t="s">
        <v>140</v>
      </c>
      <c r="L134" s="210"/>
      <c r="M134" s="211" t="s">
        <v>1</v>
      </c>
      <c r="N134" s="212" t="s">
        <v>37</v>
      </c>
      <c r="O134" s="70"/>
      <c r="P134" s="199">
        <f>O134*H134</f>
        <v>0</v>
      </c>
      <c r="Q134" s="199">
        <v>1.23E-3</v>
      </c>
      <c r="R134" s="199">
        <f>Q134*H134</f>
        <v>0.92003999999999997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163</v>
      </c>
      <c r="AT134" s="201" t="s">
        <v>150</v>
      </c>
      <c r="AU134" s="201" t="s">
        <v>81</v>
      </c>
      <c r="AY134" s="16" t="s">
        <v>133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79</v>
      </c>
      <c r="BK134" s="202">
        <f>ROUND(I134*H134,2)</f>
        <v>0</v>
      </c>
      <c r="BL134" s="16" t="s">
        <v>141</v>
      </c>
      <c r="BM134" s="201" t="s">
        <v>425</v>
      </c>
    </row>
    <row r="135" spans="1:65" s="2" customFormat="1" ht="24.2" customHeight="1">
      <c r="A135" s="33"/>
      <c r="B135" s="34"/>
      <c r="C135" s="203" t="s">
        <v>134</v>
      </c>
      <c r="D135" s="203" t="s">
        <v>150</v>
      </c>
      <c r="E135" s="204" t="s">
        <v>177</v>
      </c>
      <c r="F135" s="205" t="s">
        <v>178</v>
      </c>
      <c r="G135" s="206" t="s">
        <v>139</v>
      </c>
      <c r="H135" s="207">
        <v>646</v>
      </c>
      <c r="I135" s="208"/>
      <c r="J135" s="209">
        <f>ROUND(I135*H135,2)</f>
        <v>0</v>
      </c>
      <c r="K135" s="205" t="s">
        <v>140</v>
      </c>
      <c r="L135" s="210"/>
      <c r="M135" s="211" t="s">
        <v>1</v>
      </c>
      <c r="N135" s="212" t="s">
        <v>37</v>
      </c>
      <c r="O135" s="70"/>
      <c r="P135" s="199">
        <f>O135*H135</f>
        <v>0</v>
      </c>
      <c r="Q135" s="199">
        <v>1.8000000000000001E-4</v>
      </c>
      <c r="R135" s="199">
        <f>Q135*H135</f>
        <v>0.11628000000000001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163</v>
      </c>
      <c r="AT135" s="201" t="s">
        <v>150</v>
      </c>
      <c r="AU135" s="201" t="s">
        <v>81</v>
      </c>
      <c r="AY135" s="16" t="s">
        <v>133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79</v>
      </c>
      <c r="BK135" s="202">
        <f>ROUND(I135*H135,2)</f>
        <v>0</v>
      </c>
      <c r="BL135" s="16" t="s">
        <v>141</v>
      </c>
      <c r="BM135" s="201" t="s">
        <v>426</v>
      </c>
    </row>
    <row r="136" spans="1:65" s="13" customFormat="1">
      <c r="B136" s="213"/>
      <c r="C136" s="214"/>
      <c r="D136" s="215" t="s">
        <v>165</v>
      </c>
      <c r="E136" s="224" t="s">
        <v>1</v>
      </c>
      <c r="F136" s="216" t="s">
        <v>427</v>
      </c>
      <c r="G136" s="214"/>
      <c r="H136" s="217">
        <v>272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165</v>
      </c>
      <c r="AU136" s="223" t="s">
        <v>81</v>
      </c>
      <c r="AV136" s="13" t="s">
        <v>81</v>
      </c>
      <c r="AW136" s="13" t="s">
        <v>29</v>
      </c>
      <c r="AX136" s="13" t="s">
        <v>72</v>
      </c>
      <c r="AY136" s="223" t="s">
        <v>133</v>
      </c>
    </row>
    <row r="137" spans="1:65" s="13" customFormat="1">
      <c r="B137" s="213"/>
      <c r="C137" s="214"/>
      <c r="D137" s="215" t="s">
        <v>165</v>
      </c>
      <c r="E137" s="224" t="s">
        <v>1</v>
      </c>
      <c r="F137" s="216" t="s">
        <v>428</v>
      </c>
      <c r="G137" s="214"/>
      <c r="H137" s="217">
        <v>374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165</v>
      </c>
      <c r="AU137" s="223" t="s">
        <v>81</v>
      </c>
      <c r="AV137" s="13" t="s">
        <v>81</v>
      </c>
      <c r="AW137" s="13" t="s">
        <v>29</v>
      </c>
      <c r="AX137" s="13" t="s">
        <v>72</v>
      </c>
      <c r="AY137" s="223" t="s">
        <v>133</v>
      </c>
    </row>
    <row r="138" spans="1:65" s="14" customFormat="1">
      <c r="B138" s="225"/>
      <c r="C138" s="226"/>
      <c r="D138" s="215" t="s">
        <v>165</v>
      </c>
      <c r="E138" s="227" t="s">
        <v>1</v>
      </c>
      <c r="F138" s="228" t="s">
        <v>229</v>
      </c>
      <c r="G138" s="226"/>
      <c r="H138" s="229">
        <v>646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165</v>
      </c>
      <c r="AU138" s="235" t="s">
        <v>81</v>
      </c>
      <c r="AV138" s="14" t="s">
        <v>141</v>
      </c>
      <c r="AW138" s="14" t="s">
        <v>29</v>
      </c>
      <c r="AX138" s="14" t="s">
        <v>79</v>
      </c>
      <c r="AY138" s="235" t="s">
        <v>133</v>
      </c>
    </row>
    <row r="139" spans="1:65" s="2" customFormat="1" ht="24.2" customHeight="1">
      <c r="A139" s="33"/>
      <c r="B139" s="34"/>
      <c r="C139" s="203" t="s">
        <v>159</v>
      </c>
      <c r="D139" s="203" t="s">
        <v>150</v>
      </c>
      <c r="E139" s="204" t="s">
        <v>347</v>
      </c>
      <c r="F139" s="205" t="s">
        <v>348</v>
      </c>
      <c r="G139" s="206" t="s">
        <v>139</v>
      </c>
      <c r="H139" s="207">
        <v>1024</v>
      </c>
      <c r="I139" s="208"/>
      <c r="J139" s="209">
        <f t="shared" ref="J139:J155" si="0">ROUND(I139*H139,2)</f>
        <v>0</v>
      </c>
      <c r="K139" s="205" t="s">
        <v>140</v>
      </c>
      <c r="L139" s="210"/>
      <c r="M139" s="211" t="s">
        <v>1</v>
      </c>
      <c r="N139" s="212" t="s">
        <v>37</v>
      </c>
      <c r="O139" s="70"/>
      <c r="P139" s="199">
        <f t="shared" ref="P139:P155" si="1">O139*H139</f>
        <v>0</v>
      </c>
      <c r="Q139" s="199">
        <v>5.6999999999999998E-4</v>
      </c>
      <c r="R139" s="199">
        <f t="shared" ref="R139:R155" si="2">Q139*H139</f>
        <v>0.58367999999999998</v>
      </c>
      <c r="S139" s="199">
        <v>0</v>
      </c>
      <c r="T139" s="200">
        <f t="shared" ref="T139:T155" si="3"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163</v>
      </c>
      <c r="AT139" s="201" t="s">
        <v>150</v>
      </c>
      <c r="AU139" s="201" t="s">
        <v>81</v>
      </c>
      <c r="AY139" s="16" t="s">
        <v>133</v>
      </c>
      <c r="BE139" s="202">
        <f t="shared" ref="BE139:BE155" si="4">IF(N139="základní",J139,0)</f>
        <v>0</v>
      </c>
      <c r="BF139" s="202">
        <f t="shared" ref="BF139:BF155" si="5">IF(N139="snížená",J139,0)</f>
        <v>0</v>
      </c>
      <c r="BG139" s="202">
        <f t="shared" ref="BG139:BG155" si="6">IF(N139="zákl. přenesená",J139,0)</f>
        <v>0</v>
      </c>
      <c r="BH139" s="202">
        <f t="shared" ref="BH139:BH155" si="7">IF(N139="sníž. přenesená",J139,0)</f>
        <v>0</v>
      </c>
      <c r="BI139" s="202">
        <f t="shared" ref="BI139:BI155" si="8">IF(N139="nulová",J139,0)</f>
        <v>0</v>
      </c>
      <c r="BJ139" s="16" t="s">
        <v>79</v>
      </c>
      <c r="BK139" s="202">
        <f t="shared" ref="BK139:BK155" si="9">ROUND(I139*H139,2)</f>
        <v>0</v>
      </c>
      <c r="BL139" s="16" t="s">
        <v>141</v>
      </c>
      <c r="BM139" s="201" t="s">
        <v>349</v>
      </c>
    </row>
    <row r="140" spans="1:65" s="2" customFormat="1" ht="24.2" customHeight="1">
      <c r="A140" s="33"/>
      <c r="B140" s="34"/>
      <c r="C140" s="203" t="s">
        <v>167</v>
      </c>
      <c r="D140" s="203" t="s">
        <v>150</v>
      </c>
      <c r="E140" s="204" t="s">
        <v>350</v>
      </c>
      <c r="F140" s="205" t="s">
        <v>351</v>
      </c>
      <c r="G140" s="206" t="s">
        <v>139</v>
      </c>
      <c r="H140" s="207">
        <v>1088</v>
      </c>
      <c r="I140" s="208"/>
      <c r="J140" s="209">
        <f t="shared" si="0"/>
        <v>0</v>
      </c>
      <c r="K140" s="205" t="s">
        <v>140</v>
      </c>
      <c r="L140" s="210"/>
      <c r="M140" s="211" t="s">
        <v>1</v>
      </c>
      <c r="N140" s="212" t="s">
        <v>37</v>
      </c>
      <c r="O140" s="70"/>
      <c r="P140" s="199">
        <f t="shared" si="1"/>
        <v>0</v>
      </c>
      <c r="Q140" s="199">
        <v>5.1999999999999995E-4</v>
      </c>
      <c r="R140" s="199">
        <f t="shared" si="2"/>
        <v>0.56575999999999993</v>
      </c>
      <c r="S140" s="199">
        <v>0</v>
      </c>
      <c r="T140" s="200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163</v>
      </c>
      <c r="AT140" s="201" t="s">
        <v>150</v>
      </c>
      <c r="AU140" s="201" t="s">
        <v>81</v>
      </c>
      <c r="AY140" s="16" t="s">
        <v>133</v>
      </c>
      <c r="BE140" s="202">
        <f t="shared" si="4"/>
        <v>0</v>
      </c>
      <c r="BF140" s="202">
        <f t="shared" si="5"/>
        <v>0</v>
      </c>
      <c r="BG140" s="202">
        <f t="shared" si="6"/>
        <v>0</v>
      </c>
      <c r="BH140" s="202">
        <f t="shared" si="7"/>
        <v>0</v>
      </c>
      <c r="BI140" s="202">
        <f t="shared" si="8"/>
        <v>0</v>
      </c>
      <c r="BJ140" s="16" t="s">
        <v>79</v>
      </c>
      <c r="BK140" s="202">
        <f t="shared" si="9"/>
        <v>0</v>
      </c>
      <c r="BL140" s="16" t="s">
        <v>141</v>
      </c>
      <c r="BM140" s="201" t="s">
        <v>352</v>
      </c>
    </row>
    <row r="141" spans="1:65" s="2" customFormat="1" ht="24.2" customHeight="1">
      <c r="A141" s="33"/>
      <c r="B141" s="34"/>
      <c r="C141" s="203" t="s">
        <v>163</v>
      </c>
      <c r="D141" s="203" t="s">
        <v>150</v>
      </c>
      <c r="E141" s="204" t="s">
        <v>353</v>
      </c>
      <c r="F141" s="205" t="s">
        <v>354</v>
      </c>
      <c r="G141" s="206" t="s">
        <v>139</v>
      </c>
      <c r="H141" s="207">
        <v>1088</v>
      </c>
      <c r="I141" s="208"/>
      <c r="J141" s="209">
        <f t="shared" si="0"/>
        <v>0</v>
      </c>
      <c r="K141" s="205" t="s">
        <v>140</v>
      </c>
      <c r="L141" s="210"/>
      <c r="M141" s="211" t="s">
        <v>1</v>
      </c>
      <c r="N141" s="212" t="s">
        <v>37</v>
      </c>
      <c r="O141" s="70"/>
      <c r="P141" s="199">
        <f t="shared" si="1"/>
        <v>0</v>
      </c>
      <c r="Q141" s="199">
        <v>9.0000000000000006E-5</v>
      </c>
      <c r="R141" s="199">
        <f t="shared" si="2"/>
        <v>9.7920000000000007E-2</v>
      </c>
      <c r="S141" s="199">
        <v>0</v>
      </c>
      <c r="T141" s="200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163</v>
      </c>
      <c r="AT141" s="201" t="s">
        <v>150</v>
      </c>
      <c r="AU141" s="201" t="s">
        <v>81</v>
      </c>
      <c r="AY141" s="16" t="s">
        <v>133</v>
      </c>
      <c r="BE141" s="202">
        <f t="shared" si="4"/>
        <v>0</v>
      </c>
      <c r="BF141" s="202">
        <f t="shared" si="5"/>
        <v>0</v>
      </c>
      <c r="BG141" s="202">
        <f t="shared" si="6"/>
        <v>0</v>
      </c>
      <c r="BH141" s="202">
        <f t="shared" si="7"/>
        <v>0</v>
      </c>
      <c r="BI141" s="202">
        <f t="shared" si="8"/>
        <v>0</v>
      </c>
      <c r="BJ141" s="16" t="s">
        <v>79</v>
      </c>
      <c r="BK141" s="202">
        <f t="shared" si="9"/>
        <v>0</v>
      </c>
      <c r="BL141" s="16" t="s">
        <v>141</v>
      </c>
      <c r="BM141" s="201" t="s">
        <v>355</v>
      </c>
    </row>
    <row r="142" spans="1:65" s="2" customFormat="1" ht="37.9" customHeight="1">
      <c r="A142" s="33"/>
      <c r="B142" s="34"/>
      <c r="C142" s="190" t="s">
        <v>176</v>
      </c>
      <c r="D142" s="190" t="s">
        <v>136</v>
      </c>
      <c r="E142" s="191" t="s">
        <v>356</v>
      </c>
      <c r="F142" s="192" t="s">
        <v>357</v>
      </c>
      <c r="G142" s="193" t="s">
        <v>139</v>
      </c>
      <c r="H142" s="194">
        <v>86</v>
      </c>
      <c r="I142" s="195"/>
      <c r="J142" s="196">
        <f t="shared" si="0"/>
        <v>0</v>
      </c>
      <c r="K142" s="192" t="s">
        <v>140</v>
      </c>
      <c r="L142" s="38"/>
      <c r="M142" s="197" t="s">
        <v>1</v>
      </c>
      <c r="N142" s="198" t="s">
        <v>37</v>
      </c>
      <c r="O142" s="70"/>
      <c r="P142" s="199">
        <f t="shared" si="1"/>
        <v>0</v>
      </c>
      <c r="Q142" s="199">
        <v>0</v>
      </c>
      <c r="R142" s="199">
        <f t="shared" si="2"/>
        <v>0</v>
      </c>
      <c r="S142" s="199">
        <v>0</v>
      </c>
      <c r="T142" s="200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141</v>
      </c>
      <c r="AT142" s="201" t="s">
        <v>136</v>
      </c>
      <c r="AU142" s="201" t="s">
        <v>81</v>
      </c>
      <c r="AY142" s="16" t="s">
        <v>133</v>
      </c>
      <c r="BE142" s="202">
        <f t="shared" si="4"/>
        <v>0</v>
      </c>
      <c r="BF142" s="202">
        <f t="shared" si="5"/>
        <v>0</v>
      </c>
      <c r="BG142" s="202">
        <f t="shared" si="6"/>
        <v>0</v>
      </c>
      <c r="BH142" s="202">
        <f t="shared" si="7"/>
        <v>0</v>
      </c>
      <c r="BI142" s="202">
        <f t="shared" si="8"/>
        <v>0</v>
      </c>
      <c r="BJ142" s="16" t="s">
        <v>79</v>
      </c>
      <c r="BK142" s="202">
        <f t="shared" si="9"/>
        <v>0</v>
      </c>
      <c r="BL142" s="16" t="s">
        <v>141</v>
      </c>
      <c r="BM142" s="201" t="s">
        <v>358</v>
      </c>
    </row>
    <row r="143" spans="1:65" s="2" customFormat="1" ht="37.9" customHeight="1">
      <c r="A143" s="33"/>
      <c r="B143" s="34"/>
      <c r="C143" s="190" t="s">
        <v>180</v>
      </c>
      <c r="D143" s="190" t="s">
        <v>136</v>
      </c>
      <c r="E143" s="191" t="s">
        <v>359</v>
      </c>
      <c r="F143" s="192" t="s">
        <v>360</v>
      </c>
      <c r="G143" s="193" t="s">
        <v>139</v>
      </c>
      <c r="H143" s="194">
        <v>62</v>
      </c>
      <c r="I143" s="195"/>
      <c r="J143" s="196">
        <f t="shared" si="0"/>
        <v>0</v>
      </c>
      <c r="K143" s="192" t="s">
        <v>140</v>
      </c>
      <c r="L143" s="38"/>
      <c r="M143" s="197" t="s">
        <v>1</v>
      </c>
      <c r="N143" s="198" t="s">
        <v>37</v>
      </c>
      <c r="O143" s="70"/>
      <c r="P143" s="199">
        <f t="shared" si="1"/>
        <v>0</v>
      </c>
      <c r="Q143" s="199">
        <v>0</v>
      </c>
      <c r="R143" s="199">
        <f t="shared" si="2"/>
        <v>0</v>
      </c>
      <c r="S143" s="199">
        <v>0</v>
      </c>
      <c r="T143" s="200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141</v>
      </c>
      <c r="AT143" s="201" t="s">
        <v>136</v>
      </c>
      <c r="AU143" s="201" t="s">
        <v>81</v>
      </c>
      <c r="AY143" s="16" t="s">
        <v>133</v>
      </c>
      <c r="BE143" s="202">
        <f t="shared" si="4"/>
        <v>0</v>
      </c>
      <c r="BF143" s="202">
        <f t="shared" si="5"/>
        <v>0</v>
      </c>
      <c r="BG143" s="202">
        <f t="shared" si="6"/>
        <v>0</v>
      </c>
      <c r="BH143" s="202">
        <f t="shared" si="7"/>
        <v>0</v>
      </c>
      <c r="BI143" s="202">
        <f t="shared" si="8"/>
        <v>0</v>
      </c>
      <c r="BJ143" s="16" t="s">
        <v>79</v>
      </c>
      <c r="BK143" s="202">
        <f t="shared" si="9"/>
        <v>0</v>
      </c>
      <c r="BL143" s="16" t="s">
        <v>141</v>
      </c>
      <c r="BM143" s="201" t="s">
        <v>361</v>
      </c>
    </row>
    <row r="144" spans="1:65" s="2" customFormat="1" ht="37.9" customHeight="1">
      <c r="A144" s="33"/>
      <c r="B144" s="34"/>
      <c r="C144" s="190" t="s">
        <v>184</v>
      </c>
      <c r="D144" s="190" t="s">
        <v>136</v>
      </c>
      <c r="E144" s="191" t="s">
        <v>362</v>
      </c>
      <c r="F144" s="192" t="s">
        <v>363</v>
      </c>
      <c r="G144" s="193" t="s">
        <v>139</v>
      </c>
      <c r="H144" s="194">
        <v>53</v>
      </c>
      <c r="I144" s="195"/>
      <c r="J144" s="196">
        <f t="shared" si="0"/>
        <v>0</v>
      </c>
      <c r="K144" s="192" t="s">
        <v>140</v>
      </c>
      <c r="L144" s="38"/>
      <c r="M144" s="197" t="s">
        <v>1</v>
      </c>
      <c r="N144" s="198" t="s">
        <v>37</v>
      </c>
      <c r="O144" s="70"/>
      <c r="P144" s="199">
        <f t="shared" si="1"/>
        <v>0</v>
      </c>
      <c r="Q144" s="199">
        <v>0</v>
      </c>
      <c r="R144" s="199">
        <f t="shared" si="2"/>
        <v>0</v>
      </c>
      <c r="S144" s="199">
        <v>0</v>
      </c>
      <c r="T144" s="200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141</v>
      </c>
      <c r="AT144" s="201" t="s">
        <v>136</v>
      </c>
      <c r="AU144" s="201" t="s">
        <v>81</v>
      </c>
      <c r="AY144" s="16" t="s">
        <v>133</v>
      </c>
      <c r="BE144" s="202">
        <f t="shared" si="4"/>
        <v>0</v>
      </c>
      <c r="BF144" s="202">
        <f t="shared" si="5"/>
        <v>0</v>
      </c>
      <c r="BG144" s="202">
        <f t="shared" si="6"/>
        <v>0</v>
      </c>
      <c r="BH144" s="202">
        <f t="shared" si="7"/>
        <v>0</v>
      </c>
      <c r="BI144" s="202">
        <f t="shared" si="8"/>
        <v>0</v>
      </c>
      <c r="BJ144" s="16" t="s">
        <v>79</v>
      </c>
      <c r="BK144" s="202">
        <f t="shared" si="9"/>
        <v>0</v>
      </c>
      <c r="BL144" s="16" t="s">
        <v>141</v>
      </c>
      <c r="BM144" s="201" t="s">
        <v>364</v>
      </c>
    </row>
    <row r="145" spans="1:65" s="2" customFormat="1" ht="37.9" customHeight="1">
      <c r="A145" s="33"/>
      <c r="B145" s="34"/>
      <c r="C145" s="190" t="s">
        <v>188</v>
      </c>
      <c r="D145" s="190" t="s">
        <v>136</v>
      </c>
      <c r="E145" s="191" t="s">
        <v>429</v>
      </c>
      <c r="F145" s="192" t="s">
        <v>430</v>
      </c>
      <c r="G145" s="193" t="s">
        <v>139</v>
      </c>
      <c r="H145" s="194">
        <v>187</v>
      </c>
      <c r="I145" s="195"/>
      <c r="J145" s="196">
        <f t="shared" si="0"/>
        <v>0</v>
      </c>
      <c r="K145" s="192" t="s">
        <v>140</v>
      </c>
      <c r="L145" s="38"/>
      <c r="M145" s="197" t="s">
        <v>1</v>
      </c>
      <c r="N145" s="198" t="s">
        <v>37</v>
      </c>
      <c r="O145" s="70"/>
      <c r="P145" s="199">
        <f t="shared" si="1"/>
        <v>0</v>
      </c>
      <c r="Q145" s="199">
        <v>0</v>
      </c>
      <c r="R145" s="199">
        <f t="shared" si="2"/>
        <v>0</v>
      </c>
      <c r="S145" s="199">
        <v>0</v>
      </c>
      <c r="T145" s="200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141</v>
      </c>
      <c r="AT145" s="201" t="s">
        <v>136</v>
      </c>
      <c r="AU145" s="201" t="s">
        <v>81</v>
      </c>
      <c r="AY145" s="16" t="s">
        <v>133</v>
      </c>
      <c r="BE145" s="202">
        <f t="shared" si="4"/>
        <v>0</v>
      </c>
      <c r="BF145" s="202">
        <f t="shared" si="5"/>
        <v>0</v>
      </c>
      <c r="BG145" s="202">
        <f t="shared" si="6"/>
        <v>0</v>
      </c>
      <c r="BH145" s="202">
        <f t="shared" si="7"/>
        <v>0</v>
      </c>
      <c r="BI145" s="202">
        <f t="shared" si="8"/>
        <v>0</v>
      </c>
      <c r="BJ145" s="16" t="s">
        <v>79</v>
      </c>
      <c r="BK145" s="202">
        <f t="shared" si="9"/>
        <v>0</v>
      </c>
      <c r="BL145" s="16" t="s">
        <v>141</v>
      </c>
      <c r="BM145" s="201" t="s">
        <v>431</v>
      </c>
    </row>
    <row r="146" spans="1:65" s="2" customFormat="1" ht="37.9" customHeight="1">
      <c r="A146" s="33"/>
      <c r="B146" s="34"/>
      <c r="C146" s="190" t="s">
        <v>193</v>
      </c>
      <c r="D146" s="190" t="s">
        <v>136</v>
      </c>
      <c r="E146" s="191" t="s">
        <v>147</v>
      </c>
      <c r="F146" s="192" t="s">
        <v>148</v>
      </c>
      <c r="G146" s="193" t="s">
        <v>139</v>
      </c>
      <c r="H146" s="194">
        <v>187</v>
      </c>
      <c r="I146" s="195"/>
      <c r="J146" s="196">
        <f t="shared" si="0"/>
        <v>0</v>
      </c>
      <c r="K146" s="192" t="s">
        <v>140</v>
      </c>
      <c r="L146" s="38"/>
      <c r="M146" s="197" t="s">
        <v>1</v>
      </c>
      <c r="N146" s="198" t="s">
        <v>37</v>
      </c>
      <c r="O146" s="70"/>
      <c r="P146" s="199">
        <f t="shared" si="1"/>
        <v>0</v>
      </c>
      <c r="Q146" s="199">
        <v>0</v>
      </c>
      <c r="R146" s="199">
        <f t="shared" si="2"/>
        <v>0</v>
      </c>
      <c r="S146" s="199">
        <v>0</v>
      </c>
      <c r="T146" s="200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141</v>
      </c>
      <c r="AT146" s="201" t="s">
        <v>136</v>
      </c>
      <c r="AU146" s="201" t="s">
        <v>81</v>
      </c>
      <c r="AY146" s="16" t="s">
        <v>133</v>
      </c>
      <c r="BE146" s="202">
        <f t="shared" si="4"/>
        <v>0</v>
      </c>
      <c r="BF146" s="202">
        <f t="shared" si="5"/>
        <v>0</v>
      </c>
      <c r="BG146" s="202">
        <f t="shared" si="6"/>
        <v>0</v>
      </c>
      <c r="BH146" s="202">
        <f t="shared" si="7"/>
        <v>0</v>
      </c>
      <c r="BI146" s="202">
        <f t="shared" si="8"/>
        <v>0</v>
      </c>
      <c r="BJ146" s="16" t="s">
        <v>79</v>
      </c>
      <c r="BK146" s="202">
        <f t="shared" si="9"/>
        <v>0</v>
      </c>
      <c r="BL146" s="16" t="s">
        <v>141</v>
      </c>
      <c r="BM146" s="201" t="s">
        <v>432</v>
      </c>
    </row>
    <row r="147" spans="1:65" s="2" customFormat="1" ht="24.2" customHeight="1">
      <c r="A147" s="33"/>
      <c r="B147" s="34"/>
      <c r="C147" s="190" t="s">
        <v>197</v>
      </c>
      <c r="D147" s="190" t="s">
        <v>136</v>
      </c>
      <c r="E147" s="191" t="s">
        <v>280</v>
      </c>
      <c r="F147" s="192" t="s">
        <v>281</v>
      </c>
      <c r="G147" s="193" t="s">
        <v>139</v>
      </c>
      <c r="H147" s="194">
        <v>201</v>
      </c>
      <c r="I147" s="195"/>
      <c r="J147" s="196">
        <f t="shared" si="0"/>
        <v>0</v>
      </c>
      <c r="K147" s="192" t="s">
        <v>140</v>
      </c>
      <c r="L147" s="38"/>
      <c r="M147" s="197" t="s">
        <v>1</v>
      </c>
      <c r="N147" s="198" t="s">
        <v>37</v>
      </c>
      <c r="O147" s="70"/>
      <c r="P147" s="199">
        <f t="shared" si="1"/>
        <v>0</v>
      </c>
      <c r="Q147" s="199">
        <v>0</v>
      </c>
      <c r="R147" s="199">
        <f t="shared" si="2"/>
        <v>0</v>
      </c>
      <c r="S147" s="199">
        <v>0</v>
      </c>
      <c r="T147" s="200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141</v>
      </c>
      <c r="AT147" s="201" t="s">
        <v>136</v>
      </c>
      <c r="AU147" s="201" t="s">
        <v>81</v>
      </c>
      <c r="AY147" s="16" t="s">
        <v>133</v>
      </c>
      <c r="BE147" s="202">
        <f t="shared" si="4"/>
        <v>0</v>
      </c>
      <c r="BF147" s="202">
        <f t="shared" si="5"/>
        <v>0</v>
      </c>
      <c r="BG147" s="202">
        <f t="shared" si="6"/>
        <v>0</v>
      </c>
      <c r="BH147" s="202">
        <f t="shared" si="7"/>
        <v>0</v>
      </c>
      <c r="BI147" s="202">
        <f t="shared" si="8"/>
        <v>0</v>
      </c>
      <c r="BJ147" s="16" t="s">
        <v>79</v>
      </c>
      <c r="BK147" s="202">
        <f t="shared" si="9"/>
        <v>0</v>
      </c>
      <c r="BL147" s="16" t="s">
        <v>141</v>
      </c>
      <c r="BM147" s="201" t="s">
        <v>433</v>
      </c>
    </row>
    <row r="148" spans="1:65" s="2" customFormat="1" ht="24.2" customHeight="1">
      <c r="A148" s="33"/>
      <c r="B148" s="34"/>
      <c r="C148" s="190" t="s">
        <v>8</v>
      </c>
      <c r="D148" s="190" t="s">
        <v>136</v>
      </c>
      <c r="E148" s="191" t="s">
        <v>369</v>
      </c>
      <c r="F148" s="192" t="s">
        <v>370</v>
      </c>
      <c r="G148" s="193" t="s">
        <v>371</v>
      </c>
      <c r="H148" s="194">
        <v>538</v>
      </c>
      <c r="I148" s="195"/>
      <c r="J148" s="196">
        <f t="shared" si="0"/>
        <v>0</v>
      </c>
      <c r="K148" s="192" t="s">
        <v>140</v>
      </c>
      <c r="L148" s="38"/>
      <c r="M148" s="197" t="s">
        <v>1</v>
      </c>
      <c r="N148" s="198" t="s">
        <v>37</v>
      </c>
      <c r="O148" s="70"/>
      <c r="P148" s="199">
        <f t="shared" si="1"/>
        <v>0</v>
      </c>
      <c r="Q148" s="199">
        <v>0</v>
      </c>
      <c r="R148" s="199">
        <f t="shared" si="2"/>
        <v>0</v>
      </c>
      <c r="S148" s="199">
        <v>0</v>
      </c>
      <c r="T148" s="200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141</v>
      </c>
      <c r="AT148" s="201" t="s">
        <v>136</v>
      </c>
      <c r="AU148" s="201" t="s">
        <v>81</v>
      </c>
      <c r="AY148" s="16" t="s">
        <v>133</v>
      </c>
      <c r="BE148" s="202">
        <f t="shared" si="4"/>
        <v>0</v>
      </c>
      <c r="BF148" s="202">
        <f t="shared" si="5"/>
        <v>0</v>
      </c>
      <c r="BG148" s="202">
        <f t="shared" si="6"/>
        <v>0</v>
      </c>
      <c r="BH148" s="202">
        <f t="shared" si="7"/>
        <v>0</v>
      </c>
      <c r="BI148" s="202">
        <f t="shared" si="8"/>
        <v>0</v>
      </c>
      <c r="BJ148" s="16" t="s">
        <v>79</v>
      </c>
      <c r="BK148" s="202">
        <f t="shared" si="9"/>
        <v>0</v>
      </c>
      <c r="BL148" s="16" t="s">
        <v>141</v>
      </c>
      <c r="BM148" s="201" t="s">
        <v>372</v>
      </c>
    </row>
    <row r="149" spans="1:65" s="2" customFormat="1" ht="24.2" customHeight="1">
      <c r="A149" s="33"/>
      <c r="B149" s="34"/>
      <c r="C149" s="190" t="s">
        <v>204</v>
      </c>
      <c r="D149" s="190" t="s">
        <v>136</v>
      </c>
      <c r="E149" s="191" t="s">
        <v>365</v>
      </c>
      <c r="F149" s="192" t="s">
        <v>366</v>
      </c>
      <c r="G149" s="193" t="s">
        <v>157</v>
      </c>
      <c r="H149" s="194">
        <v>389.7</v>
      </c>
      <c r="I149" s="195"/>
      <c r="J149" s="196">
        <f t="shared" si="0"/>
        <v>0</v>
      </c>
      <c r="K149" s="192" t="s">
        <v>140</v>
      </c>
      <c r="L149" s="38"/>
      <c r="M149" s="197" t="s">
        <v>1</v>
      </c>
      <c r="N149" s="198" t="s">
        <v>37</v>
      </c>
      <c r="O149" s="70"/>
      <c r="P149" s="199">
        <f t="shared" si="1"/>
        <v>0</v>
      </c>
      <c r="Q149" s="199">
        <v>0</v>
      </c>
      <c r="R149" s="199">
        <f t="shared" si="2"/>
        <v>0</v>
      </c>
      <c r="S149" s="199">
        <v>0</v>
      </c>
      <c r="T149" s="200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141</v>
      </c>
      <c r="AT149" s="201" t="s">
        <v>136</v>
      </c>
      <c r="AU149" s="201" t="s">
        <v>81</v>
      </c>
      <c r="AY149" s="16" t="s">
        <v>133</v>
      </c>
      <c r="BE149" s="202">
        <f t="shared" si="4"/>
        <v>0</v>
      </c>
      <c r="BF149" s="202">
        <f t="shared" si="5"/>
        <v>0</v>
      </c>
      <c r="BG149" s="202">
        <f t="shared" si="6"/>
        <v>0</v>
      </c>
      <c r="BH149" s="202">
        <f t="shared" si="7"/>
        <v>0</v>
      </c>
      <c r="BI149" s="202">
        <f t="shared" si="8"/>
        <v>0</v>
      </c>
      <c r="BJ149" s="16" t="s">
        <v>79</v>
      </c>
      <c r="BK149" s="202">
        <f t="shared" si="9"/>
        <v>0</v>
      </c>
      <c r="BL149" s="16" t="s">
        <v>141</v>
      </c>
      <c r="BM149" s="201" t="s">
        <v>367</v>
      </c>
    </row>
    <row r="150" spans="1:65" s="2" customFormat="1" ht="24.2" customHeight="1">
      <c r="A150" s="33"/>
      <c r="B150" s="34"/>
      <c r="C150" s="190" t="s">
        <v>210</v>
      </c>
      <c r="D150" s="190" t="s">
        <v>136</v>
      </c>
      <c r="E150" s="191" t="s">
        <v>137</v>
      </c>
      <c r="F150" s="192" t="s">
        <v>138</v>
      </c>
      <c r="G150" s="193" t="s">
        <v>139</v>
      </c>
      <c r="H150" s="194">
        <v>388</v>
      </c>
      <c r="I150" s="195"/>
      <c r="J150" s="196">
        <f t="shared" si="0"/>
        <v>0</v>
      </c>
      <c r="K150" s="192" t="s">
        <v>140</v>
      </c>
      <c r="L150" s="38"/>
      <c r="M150" s="197" t="s">
        <v>1</v>
      </c>
      <c r="N150" s="198" t="s">
        <v>37</v>
      </c>
      <c r="O150" s="70"/>
      <c r="P150" s="199">
        <f t="shared" si="1"/>
        <v>0</v>
      </c>
      <c r="Q150" s="199">
        <v>0</v>
      </c>
      <c r="R150" s="199">
        <f t="shared" si="2"/>
        <v>0</v>
      </c>
      <c r="S150" s="199">
        <v>0</v>
      </c>
      <c r="T150" s="200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141</v>
      </c>
      <c r="AT150" s="201" t="s">
        <v>136</v>
      </c>
      <c r="AU150" s="201" t="s">
        <v>81</v>
      </c>
      <c r="AY150" s="16" t="s">
        <v>133</v>
      </c>
      <c r="BE150" s="202">
        <f t="shared" si="4"/>
        <v>0</v>
      </c>
      <c r="BF150" s="202">
        <f t="shared" si="5"/>
        <v>0</v>
      </c>
      <c r="BG150" s="202">
        <f t="shared" si="6"/>
        <v>0</v>
      </c>
      <c r="BH150" s="202">
        <f t="shared" si="7"/>
        <v>0</v>
      </c>
      <c r="BI150" s="202">
        <f t="shared" si="8"/>
        <v>0</v>
      </c>
      <c r="BJ150" s="16" t="s">
        <v>79</v>
      </c>
      <c r="BK150" s="202">
        <f t="shared" si="9"/>
        <v>0</v>
      </c>
      <c r="BL150" s="16" t="s">
        <v>141</v>
      </c>
      <c r="BM150" s="201" t="s">
        <v>434</v>
      </c>
    </row>
    <row r="151" spans="1:65" s="2" customFormat="1" ht="24.2" customHeight="1">
      <c r="A151" s="33"/>
      <c r="B151" s="34"/>
      <c r="C151" s="190" t="s">
        <v>214</v>
      </c>
      <c r="D151" s="190" t="s">
        <v>136</v>
      </c>
      <c r="E151" s="191" t="s">
        <v>185</v>
      </c>
      <c r="F151" s="192" t="s">
        <v>186</v>
      </c>
      <c r="G151" s="193" t="s">
        <v>174</v>
      </c>
      <c r="H151" s="194">
        <v>1</v>
      </c>
      <c r="I151" s="195"/>
      <c r="J151" s="196">
        <f t="shared" si="0"/>
        <v>0</v>
      </c>
      <c r="K151" s="192" t="s">
        <v>140</v>
      </c>
      <c r="L151" s="38"/>
      <c r="M151" s="197" t="s">
        <v>1</v>
      </c>
      <c r="N151" s="198" t="s">
        <v>37</v>
      </c>
      <c r="O151" s="70"/>
      <c r="P151" s="199">
        <f t="shared" si="1"/>
        <v>0</v>
      </c>
      <c r="Q151" s="199">
        <v>0</v>
      </c>
      <c r="R151" s="199">
        <f t="shared" si="2"/>
        <v>0</v>
      </c>
      <c r="S151" s="199">
        <v>0</v>
      </c>
      <c r="T151" s="200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141</v>
      </c>
      <c r="AT151" s="201" t="s">
        <v>136</v>
      </c>
      <c r="AU151" s="201" t="s">
        <v>81</v>
      </c>
      <c r="AY151" s="16" t="s">
        <v>133</v>
      </c>
      <c r="BE151" s="202">
        <f t="shared" si="4"/>
        <v>0</v>
      </c>
      <c r="BF151" s="202">
        <f t="shared" si="5"/>
        <v>0</v>
      </c>
      <c r="BG151" s="202">
        <f t="shared" si="6"/>
        <v>0</v>
      </c>
      <c r="BH151" s="202">
        <f t="shared" si="7"/>
        <v>0</v>
      </c>
      <c r="BI151" s="202">
        <f t="shared" si="8"/>
        <v>0</v>
      </c>
      <c r="BJ151" s="16" t="s">
        <v>79</v>
      </c>
      <c r="BK151" s="202">
        <f t="shared" si="9"/>
        <v>0</v>
      </c>
      <c r="BL151" s="16" t="s">
        <v>141</v>
      </c>
      <c r="BM151" s="201" t="s">
        <v>435</v>
      </c>
    </row>
    <row r="152" spans="1:65" s="2" customFormat="1" ht="24.2" customHeight="1">
      <c r="A152" s="33"/>
      <c r="B152" s="34"/>
      <c r="C152" s="190" t="s">
        <v>219</v>
      </c>
      <c r="D152" s="190" t="s">
        <v>136</v>
      </c>
      <c r="E152" s="191" t="s">
        <v>168</v>
      </c>
      <c r="F152" s="192" t="s">
        <v>169</v>
      </c>
      <c r="G152" s="193" t="s">
        <v>170</v>
      </c>
      <c r="H152" s="194">
        <v>139</v>
      </c>
      <c r="I152" s="195"/>
      <c r="J152" s="196">
        <f t="shared" si="0"/>
        <v>0</v>
      </c>
      <c r="K152" s="192" t="s">
        <v>140</v>
      </c>
      <c r="L152" s="38"/>
      <c r="M152" s="197" t="s">
        <v>1</v>
      </c>
      <c r="N152" s="198" t="s">
        <v>37</v>
      </c>
      <c r="O152" s="70"/>
      <c r="P152" s="199">
        <f t="shared" si="1"/>
        <v>0</v>
      </c>
      <c r="Q152" s="199">
        <v>0</v>
      </c>
      <c r="R152" s="199">
        <f t="shared" si="2"/>
        <v>0</v>
      </c>
      <c r="S152" s="199">
        <v>0</v>
      </c>
      <c r="T152" s="200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141</v>
      </c>
      <c r="AT152" s="201" t="s">
        <v>136</v>
      </c>
      <c r="AU152" s="201" t="s">
        <v>81</v>
      </c>
      <c r="AY152" s="16" t="s">
        <v>133</v>
      </c>
      <c r="BE152" s="202">
        <f t="shared" si="4"/>
        <v>0</v>
      </c>
      <c r="BF152" s="202">
        <f t="shared" si="5"/>
        <v>0</v>
      </c>
      <c r="BG152" s="202">
        <f t="shared" si="6"/>
        <v>0</v>
      </c>
      <c r="BH152" s="202">
        <f t="shared" si="7"/>
        <v>0</v>
      </c>
      <c r="BI152" s="202">
        <f t="shared" si="8"/>
        <v>0</v>
      </c>
      <c r="BJ152" s="16" t="s">
        <v>79</v>
      </c>
      <c r="BK152" s="202">
        <f t="shared" si="9"/>
        <v>0</v>
      </c>
      <c r="BL152" s="16" t="s">
        <v>141</v>
      </c>
      <c r="BM152" s="201" t="s">
        <v>436</v>
      </c>
    </row>
    <row r="153" spans="1:65" s="2" customFormat="1" ht="24.2" customHeight="1">
      <c r="A153" s="33"/>
      <c r="B153" s="34"/>
      <c r="C153" s="190" t="s">
        <v>223</v>
      </c>
      <c r="D153" s="190" t="s">
        <v>136</v>
      </c>
      <c r="E153" s="191" t="s">
        <v>172</v>
      </c>
      <c r="F153" s="192" t="s">
        <v>173</v>
      </c>
      <c r="G153" s="193" t="s">
        <v>174</v>
      </c>
      <c r="H153" s="194">
        <v>1</v>
      </c>
      <c r="I153" s="195"/>
      <c r="J153" s="196">
        <f t="shared" si="0"/>
        <v>0</v>
      </c>
      <c r="K153" s="192" t="s">
        <v>140</v>
      </c>
      <c r="L153" s="38"/>
      <c r="M153" s="197" t="s">
        <v>1</v>
      </c>
      <c r="N153" s="198" t="s">
        <v>37</v>
      </c>
      <c r="O153" s="70"/>
      <c r="P153" s="199">
        <f t="shared" si="1"/>
        <v>0</v>
      </c>
      <c r="Q153" s="199">
        <v>0</v>
      </c>
      <c r="R153" s="199">
        <f t="shared" si="2"/>
        <v>0</v>
      </c>
      <c r="S153" s="199">
        <v>0</v>
      </c>
      <c r="T153" s="200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141</v>
      </c>
      <c r="AT153" s="201" t="s">
        <v>136</v>
      </c>
      <c r="AU153" s="201" t="s">
        <v>81</v>
      </c>
      <c r="AY153" s="16" t="s">
        <v>133</v>
      </c>
      <c r="BE153" s="202">
        <f t="shared" si="4"/>
        <v>0</v>
      </c>
      <c r="BF153" s="202">
        <f t="shared" si="5"/>
        <v>0</v>
      </c>
      <c r="BG153" s="202">
        <f t="shared" si="6"/>
        <v>0</v>
      </c>
      <c r="BH153" s="202">
        <f t="shared" si="7"/>
        <v>0</v>
      </c>
      <c r="BI153" s="202">
        <f t="shared" si="8"/>
        <v>0</v>
      </c>
      <c r="BJ153" s="16" t="s">
        <v>79</v>
      </c>
      <c r="BK153" s="202">
        <f t="shared" si="9"/>
        <v>0</v>
      </c>
      <c r="BL153" s="16" t="s">
        <v>141</v>
      </c>
      <c r="BM153" s="201" t="s">
        <v>437</v>
      </c>
    </row>
    <row r="154" spans="1:65" s="2" customFormat="1" ht="24.2" customHeight="1">
      <c r="A154" s="33"/>
      <c r="B154" s="34"/>
      <c r="C154" s="203" t="s">
        <v>7</v>
      </c>
      <c r="D154" s="203" t="s">
        <v>150</v>
      </c>
      <c r="E154" s="204" t="s">
        <v>160</v>
      </c>
      <c r="F154" s="205" t="s">
        <v>161</v>
      </c>
      <c r="G154" s="206" t="s">
        <v>162</v>
      </c>
      <c r="H154" s="207">
        <v>250</v>
      </c>
      <c r="I154" s="208"/>
      <c r="J154" s="209">
        <f t="shared" si="0"/>
        <v>0</v>
      </c>
      <c r="K154" s="205" t="s">
        <v>140</v>
      </c>
      <c r="L154" s="210"/>
      <c r="M154" s="211" t="s">
        <v>1</v>
      </c>
      <c r="N154" s="212" t="s">
        <v>37</v>
      </c>
      <c r="O154" s="70"/>
      <c r="P154" s="199">
        <f t="shared" si="1"/>
        <v>0</v>
      </c>
      <c r="Q154" s="199">
        <v>1</v>
      </c>
      <c r="R154" s="199">
        <f t="shared" si="2"/>
        <v>250</v>
      </c>
      <c r="S154" s="199">
        <v>0</v>
      </c>
      <c r="T154" s="200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163</v>
      </c>
      <c r="AT154" s="201" t="s">
        <v>150</v>
      </c>
      <c r="AU154" s="201" t="s">
        <v>81</v>
      </c>
      <c r="AY154" s="16" t="s">
        <v>133</v>
      </c>
      <c r="BE154" s="202">
        <f t="shared" si="4"/>
        <v>0</v>
      </c>
      <c r="BF154" s="202">
        <f t="shared" si="5"/>
        <v>0</v>
      </c>
      <c r="BG154" s="202">
        <f t="shared" si="6"/>
        <v>0</v>
      </c>
      <c r="BH154" s="202">
        <f t="shared" si="7"/>
        <v>0</v>
      </c>
      <c r="BI154" s="202">
        <f t="shared" si="8"/>
        <v>0</v>
      </c>
      <c r="BJ154" s="16" t="s">
        <v>79</v>
      </c>
      <c r="BK154" s="202">
        <f t="shared" si="9"/>
        <v>0</v>
      </c>
      <c r="BL154" s="16" t="s">
        <v>141</v>
      </c>
      <c r="BM154" s="201" t="s">
        <v>438</v>
      </c>
    </row>
    <row r="155" spans="1:65" s="2" customFormat="1" ht="24.2" customHeight="1">
      <c r="A155" s="33"/>
      <c r="B155" s="34"/>
      <c r="C155" s="190" t="s">
        <v>234</v>
      </c>
      <c r="D155" s="190" t="s">
        <v>136</v>
      </c>
      <c r="E155" s="191" t="s">
        <v>378</v>
      </c>
      <c r="F155" s="192" t="s">
        <v>379</v>
      </c>
      <c r="G155" s="193" t="s">
        <v>157</v>
      </c>
      <c r="H155" s="194">
        <v>329.8</v>
      </c>
      <c r="I155" s="195"/>
      <c r="J155" s="196">
        <f t="shared" si="0"/>
        <v>0</v>
      </c>
      <c r="K155" s="192" t="s">
        <v>140</v>
      </c>
      <c r="L155" s="38"/>
      <c r="M155" s="197" t="s">
        <v>1</v>
      </c>
      <c r="N155" s="198" t="s">
        <v>37</v>
      </c>
      <c r="O155" s="70"/>
      <c r="P155" s="199">
        <f t="shared" si="1"/>
        <v>0</v>
      </c>
      <c r="Q155" s="199">
        <v>0</v>
      </c>
      <c r="R155" s="199">
        <f t="shared" si="2"/>
        <v>0</v>
      </c>
      <c r="S155" s="199">
        <v>0</v>
      </c>
      <c r="T155" s="200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141</v>
      </c>
      <c r="AT155" s="201" t="s">
        <v>136</v>
      </c>
      <c r="AU155" s="201" t="s">
        <v>81</v>
      </c>
      <c r="AY155" s="16" t="s">
        <v>133</v>
      </c>
      <c r="BE155" s="202">
        <f t="shared" si="4"/>
        <v>0</v>
      </c>
      <c r="BF155" s="202">
        <f t="shared" si="5"/>
        <v>0</v>
      </c>
      <c r="BG155" s="202">
        <f t="shared" si="6"/>
        <v>0</v>
      </c>
      <c r="BH155" s="202">
        <f t="shared" si="7"/>
        <v>0</v>
      </c>
      <c r="BI155" s="202">
        <f t="shared" si="8"/>
        <v>0</v>
      </c>
      <c r="BJ155" s="16" t="s">
        <v>79</v>
      </c>
      <c r="BK155" s="202">
        <f t="shared" si="9"/>
        <v>0</v>
      </c>
      <c r="BL155" s="16" t="s">
        <v>141</v>
      </c>
      <c r="BM155" s="201" t="s">
        <v>380</v>
      </c>
    </row>
    <row r="156" spans="1:65" s="13" customFormat="1">
      <c r="B156" s="213"/>
      <c r="C156" s="214"/>
      <c r="D156" s="215" t="s">
        <v>165</v>
      </c>
      <c r="E156" s="224" t="s">
        <v>1</v>
      </c>
      <c r="F156" s="216" t="s">
        <v>439</v>
      </c>
      <c r="G156" s="214"/>
      <c r="H156" s="217">
        <v>329.8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165</v>
      </c>
      <c r="AU156" s="223" t="s">
        <v>81</v>
      </c>
      <c r="AV156" s="13" t="s">
        <v>81</v>
      </c>
      <c r="AW156" s="13" t="s">
        <v>29</v>
      </c>
      <c r="AX156" s="13" t="s">
        <v>79</v>
      </c>
      <c r="AY156" s="223" t="s">
        <v>133</v>
      </c>
    </row>
    <row r="157" spans="1:65" s="2" customFormat="1" ht="24.2" customHeight="1">
      <c r="A157" s="33"/>
      <c r="B157" s="34"/>
      <c r="C157" s="190" t="s">
        <v>239</v>
      </c>
      <c r="D157" s="190" t="s">
        <v>136</v>
      </c>
      <c r="E157" s="191" t="s">
        <v>382</v>
      </c>
      <c r="F157" s="192" t="s">
        <v>383</v>
      </c>
      <c r="G157" s="193" t="s">
        <v>162</v>
      </c>
      <c r="H157" s="194">
        <v>26.542000000000002</v>
      </c>
      <c r="I157" s="195"/>
      <c r="J157" s="196">
        <f>ROUND(I157*H157,2)</f>
        <v>0</v>
      </c>
      <c r="K157" s="192" t="s">
        <v>140</v>
      </c>
      <c r="L157" s="38"/>
      <c r="M157" s="197" t="s">
        <v>1</v>
      </c>
      <c r="N157" s="198" t="s">
        <v>37</v>
      </c>
      <c r="O157" s="7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141</v>
      </c>
      <c r="AT157" s="201" t="s">
        <v>136</v>
      </c>
      <c r="AU157" s="201" t="s">
        <v>81</v>
      </c>
      <c r="AY157" s="16" t="s">
        <v>133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6" t="s">
        <v>79</v>
      </c>
      <c r="BK157" s="202">
        <f>ROUND(I157*H157,2)</f>
        <v>0</v>
      </c>
      <c r="BL157" s="16" t="s">
        <v>141</v>
      </c>
      <c r="BM157" s="201" t="s">
        <v>384</v>
      </c>
    </row>
    <row r="158" spans="1:65" s="2" customFormat="1" ht="24.2" customHeight="1">
      <c r="A158" s="33"/>
      <c r="B158" s="34"/>
      <c r="C158" s="203" t="s">
        <v>244</v>
      </c>
      <c r="D158" s="203" t="s">
        <v>150</v>
      </c>
      <c r="E158" s="204" t="s">
        <v>385</v>
      </c>
      <c r="F158" s="205" t="s">
        <v>386</v>
      </c>
      <c r="G158" s="206" t="s">
        <v>334</v>
      </c>
      <c r="H158" s="207">
        <v>30</v>
      </c>
      <c r="I158" s="208"/>
      <c r="J158" s="209">
        <f>ROUND(I158*H158,2)</f>
        <v>0</v>
      </c>
      <c r="K158" s="205" t="s">
        <v>140</v>
      </c>
      <c r="L158" s="210"/>
      <c r="M158" s="211" t="s">
        <v>1</v>
      </c>
      <c r="N158" s="212" t="s">
        <v>37</v>
      </c>
      <c r="O158" s="70"/>
      <c r="P158" s="199">
        <f>O158*H158</f>
        <v>0</v>
      </c>
      <c r="Q158" s="199">
        <v>1E-3</v>
      </c>
      <c r="R158" s="199">
        <f>Q158*H158</f>
        <v>0.03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163</v>
      </c>
      <c r="AT158" s="201" t="s">
        <v>150</v>
      </c>
      <c r="AU158" s="201" t="s">
        <v>81</v>
      </c>
      <c r="AY158" s="16" t="s">
        <v>133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79</v>
      </c>
      <c r="BK158" s="202">
        <f>ROUND(I158*H158,2)</f>
        <v>0</v>
      </c>
      <c r="BL158" s="16" t="s">
        <v>141</v>
      </c>
      <c r="BM158" s="201" t="s">
        <v>387</v>
      </c>
    </row>
    <row r="159" spans="1:65" s="2" customFormat="1" ht="37.9" customHeight="1">
      <c r="A159" s="33"/>
      <c r="B159" s="34"/>
      <c r="C159" s="190" t="s">
        <v>249</v>
      </c>
      <c r="D159" s="190" t="s">
        <v>136</v>
      </c>
      <c r="E159" s="191" t="s">
        <v>388</v>
      </c>
      <c r="F159" s="192" t="s">
        <v>389</v>
      </c>
      <c r="G159" s="193" t="s">
        <v>139</v>
      </c>
      <c r="H159" s="194">
        <v>2</v>
      </c>
      <c r="I159" s="195"/>
      <c r="J159" s="196">
        <f>ROUND(I159*H159,2)</f>
        <v>0</v>
      </c>
      <c r="K159" s="192" t="s">
        <v>140</v>
      </c>
      <c r="L159" s="38"/>
      <c r="M159" s="197" t="s">
        <v>1</v>
      </c>
      <c r="N159" s="198" t="s">
        <v>37</v>
      </c>
      <c r="O159" s="70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141</v>
      </c>
      <c r="AT159" s="201" t="s">
        <v>136</v>
      </c>
      <c r="AU159" s="201" t="s">
        <v>81</v>
      </c>
      <c r="AY159" s="16" t="s">
        <v>133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6" t="s">
        <v>79</v>
      </c>
      <c r="BK159" s="202">
        <f>ROUND(I159*H159,2)</f>
        <v>0</v>
      </c>
      <c r="BL159" s="16" t="s">
        <v>141</v>
      </c>
      <c r="BM159" s="201" t="s">
        <v>440</v>
      </c>
    </row>
    <row r="160" spans="1:65" s="2" customFormat="1" ht="37.9" customHeight="1">
      <c r="A160" s="33"/>
      <c r="B160" s="34"/>
      <c r="C160" s="190" t="s">
        <v>254</v>
      </c>
      <c r="D160" s="190" t="s">
        <v>136</v>
      </c>
      <c r="E160" s="191" t="s">
        <v>391</v>
      </c>
      <c r="F160" s="192" t="s">
        <v>392</v>
      </c>
      <c r="G160" s="193" t="s">
        <v>139</v>
      </c>
      <c r="H160" s="194">
        <v>5</v>
      </c>
      <c r="I160" s="195"/>
      <c r="J160" s="196">
        <f>ROUND(I160*H160,2)</f>
        <v>0</v>
      </c>
      <c r="K160" s="192" t="s">
        <v>140</v>
      </c>
      <c r="L160" s="38"/>
      <c r="M160" s="197" t="s">
        <v>1</v>
      </c>
      <c r="N160" s="198" t="s">
        <v>37</v>
      </c>
      <c r="O160" s="7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141</v>
      </c>
      <c r="AT160" s="201" t="s">
        <v>136</v>
      </c>
      <c r="AU160" s="201" t="s">
        <v>81</v>
      </c>
      <c r="AY160" s="16" t="s">
        <v>133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79</v>
      </c>
      <c r="BK160" s="202">
        <f>ROUND(I160*H160,2)</f>
        <v>0</v>
      </c>
      <c r="BL160" s="16" t="s">
        <v>141</v>
      </c>
      <c r="BM160" s="201" t="s">
        <v>441</v>
      </c>
    </row>
    <row r="161" spans="1:65" s="12" customFormat="1" ht="25.9" customHeight="1">
      <c r="B161" s="174"/>
      <c r="C161" s="175"/>
      <c r="D161" s="176" t="s">
        <v>71</v>
      </c>
      <c r="E161" s="177" t="s">
        <v>208</v>
      </c>
      <c r="F161" s="177" t="s">
        <v>209</v>
      </c>
      <c r="G161" s="175"/>
      <c r="H161" s="175"/>
      <c r="I161" s="178"/>
      <c r="J161" s="179">
        <f>BK161</f>
        <v>0</v>
      </c>
      <c r="K161" s="175"/>
      <c r="L161" s="180"/>
      <c r="M161" s="181"/>
      <c r="N161" s="182"/>
      <c r="O161" s="182"/>
      <c r="P161" s="183">
        <f>SUM(P162:P193)</f>
        <v>0</v>
      </c>
      <c r="Q161" s="182"/>
      <c r="R161" s="183">
        <f>SUM(R162:R193)</f>
        <v>0</v>
      </c>
      <c r="S161" s="182"/>
      <c r="T161" s="184">
        <f>SUM(T162:T193)</f>
        <v>0</v>
      </c>
      <c r="AR161" s="185" t="s">
        <v>141</v>
      </c>
      <c r="AT161" s="186" t="s">
        <v>71</v>
      </c>
      <c r="AU161" s="186" t="s">
        <v>72</v>
      </c>
      <c r="AY161" s="185" t="s">
        <v>133</v>
      </c>
      <c r="BK161" s="187">
        <f>SUM(BK162:BK193)</f>
        <v>0</v>
      </c>
    </row>
    <row r="162" spans="1:65" s="2" customFormat="1" ht="62.65" customHeight="1">
      <c r="A162" s="33"/>
      <c r="B162" s="34"/>
      <c r="C162" s="190" t="s">
        <v>261</v>
      </c>
      <c r="D162" s="190" t="s">
        <v>136</v>
      </c>
      <c r="E162" s="191" t="s">
        <v>394</v>
      </c>
      <c r="F162" s="192" t="s">
        <v>395</v>
      </c>
      <c r="G162" s="193" t="s">
        <v>162</v>
      </c>
      <c r="H162" s="194">
        <v>25.347999999999999</v>
      </c>
      <c r="I162" s="195"/>
      <c r="J162" s="196">
        <f>ROUND(I162*H162,2)</f>
        <v>0</v>
      </c>
      <c r="K162" s="192" t="s">
        <v>140</v>
      </c>
      <c r="L162" s="38"/>
      <c r="M162" s="197" t="s">
        <v>1</v>
      </c>
      <c r="N162" s="198" t="s">
        <v>37</v>
      </c>
      <c r="O162" s="7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217</v>
      </c>
      <c r="AT162" s="201" t="s">
        <v>136</v>
      </c>
      <c r="AU162" s="201" t="s">
        <v>79</v>
      </c>
      <c r="AY162" s="16" t="s">
        <v>133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79</v>
      </c>
      <c r="BK162" s="202">
        <f>ROUND(I162*H162,2)</f>
        <v>0</v>
      </c>
      <c r="BL162" s="16" t="s">
        <v>217</v>
      </c>
      <c r="BM162" s="201" t="s">
        <v>442</v>
      </c>
    </row>
    <row r="163" spans="1:65" s="13" customFormat="1" ht="22.5">
      <c r="B163" s="213"/>
      <c r="C163" s="214"/>
      <c r="D163" s="215" t="s">
        <v>165</v>
      </c>
      <c r="E163" s="224" t="s">
        <v>1</v>
      </c>
      <c r="F163" s="216" t="s">
        <v>443</v>
      </c>
      <c r="G163" s="214"/>
      <c r="H163" s="217">
        <v>25.347999999999999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165</v>
      </c>
      <c r="AU163" s="223" t="s">
        <v>79</v>
      </c>
      <c r="AV163" s="13" t="s">
        <v>81</v>
      </c>
      <c r="AW163" s="13" t="s">
        <v>29</v>
      </c>
      <c r="AX163" s="13" t="s">
        <v>79</v>
      </c>
      <c r="AY163" s="223" t="s">
        <v>133</v>
      </c>
    </row>
    <row r="164" spans="1:65" s="2" customFormat="1" ht="49.15" customHeight="1">
      <c r="A164" s="33"/>
      <c r="B164" s="34"/>
      <c r="C164" s="190" t="s">
        <v>268</v>
      </c>
      <c r="D164" s="190" t="s">
        <v>136</v>
      </c>
      <c r="E164" s="191" t="s">
        <v>250</v>
      </c>
      <c r="F164" s="192" t="s">
        <v>251</v>
      </c>
      <c r="G164" s="193" t="s">
        <v>162</v>
      </c>
      <c r="H164" s="194">
        <v>30.145</v>
      </c>
      <c r="I164" s="195"/>
      <c r="J164" s="196">
        <f>ROUND(I164*H164,2)</f>
        <v>0</v>
      </c>
      <c r="K164" s="192" t="s">
        <v>140</v>
      </c>
      <c r="L164" s="38"/>
      <c r="M164" s="197" t="s">
        <v>1</v>
      </c>
      <c r="N164" s="198" t="s">
        <v>37</v>
      </c>
      <c r="O164" s="7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217</v>
      </c>
      <c r="AT164" s="201" t="s">
        <v>136</v>
      </c>
      <c r="AU164" s="201" t="s">
        <v>79</v>
      </c>
      <c r="AY164" s="16" t="s">
        <v>133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79</v>
      </c>
      <c r="BK164" s="202">
        <f>ROUND(I164*H164,2)</f>
        <v>0</v>
      </c>
      <c r="BL164" s="16" t="s">
        <v>217</v>
      </c>
      <c r="BM164" s="201" t="s">
        <v>398</v>
      </c>
    </row>
    <row r="165" spans="1:65" s="13" customFormat="1">
      <c r="B165" s="213"/>
      <c r="C165" s="214"/>
      <c r="D165" s="215" t="s">
        <v>165</v>
      </c>
      <c r="E165" s="224" t="s">
        <v>1</v>
      </c>
      <c r="F165" s="216" t="s">
        <v>444</v>
      </c>
      <c r="G165" s="214"/>
      <c r="H165" s="217">
        <v>28.896999999999998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165</v>
      </c>
      <c r="AU165" s="223" t="s">
        <v>79</v>
      </c>
      <c r="AV165" s="13" t="s">
        <v>81</v>
      </c>
      <c r="AW165" s="13" t="s">
        <v>29</v>
      </c>
      <c r="AX165" s="13" t="s">
        <v>72</v>
      </c>
      <c r="AY165" s="223" t="s">
        <v>133</v>
      </c>
    </row>
    <row r="166" spans="1:65" s="13" customFormat="1">
      <c r="B166" s="213"/>
      <c r="C166" s="214"/>
      <c r="D166" s="215" t="s">
        <v>165</v>
      </c>
      <c r="E166" s="224" t="s">
        <v>1</v>
      </c>
      <c r="F166" s="216" t="s">
        <v>445</v>
      </c>
      <c r="G166" s="214"/>
      <c r="H166" s="217">
        <v>9.8000000000000004E-2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165</v>
      </c>
      <c r="AU166" s="223" t="s">
        <v>79</v>
      </c>
      <c r="AV166" s="13" t="s">
        <v>81</v>
      </c>
      <c r="AW166" s="13" t="s">
        <v>29</v>
      </c>
      <c r="AX166" s="13" t="s">
        <v>72</v>
      </c>
      <c r="AY166" s="223" t="s">
        <v>133</v>
      </c>
    </row>
    <row r="167" spans="1:65" s="13" customFormat="1">
      <c r="B167" s="213"/>
      <c r="C167" s="214"/>
      <c r="D167" s="215" t="s">
        <v>165</v>
      </c>
      <c r="E167" s="224" t="s">
        <v>1</v>
      </c>
      <c r="F167" s="216" t="s">
        <v>446</v>
      </c>
      <c r="G167" s="214"/>
      <c r="H167" s="217">
        <v>1.1499999999999999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165</v>
      </c>
      <c r="AU167" s="223" t="s">
        <v>79</v>
      </c>
      <c r="AV167" s="13" t="s">
        <v>81</v>
      </c>
      <c r="AW167" s="13" t="s">
        <v>29</v>
      </c>
      <c r="AX167" s="13" t="s">
        <v>72</v>
      </c>
      <c r="AY167" s="223" t="s">
        <v>133</v>
      </c>
    </row>
    <row r="168" spans="1:65" s="14" customFormat="1">
      <c r="B168" s="225"/>
      <c r="C168" s="226"/>
      <c r="D168" s="215" t="s">
        <v>165</v>
      </c>
      <c r="E168" s="227" t="s">
        <v>1</v>
      </c>
      <c r="F168" s="228" t="s">
        <v>229</v>
      </c>
      <c r="G168" s="226"/>
      <c r="H168" s="229">
        <v>30.145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165</v>
      </c>
      <c r="AU168" s="235" t="s">
        <v>79</v>
      </c>
      <c r="AV168" s="14" t="s">
        <v>141</v>
      </c>
      <c r="AW168" s="14" t="s">
        <v>29</v>
      </c>
      <c r="AX168" s="14" t="s">
        <v>79</v>
      </c>
      <c r="AY168" s="235" t="s">
        <v>133</v>
      </c>
    </row>
    <row r="169" spans="1:65" s="2" customFormat="1" ht="49.15" customHeight="1">
      <c r="A169" s="33"/>
      <c r="B169" s="34"/>
      <c r="C169" s="190" t="s">
        <v>272</v>
      </c>
      <c r="D169" s="190" t="s">
        <v>136</v>
      </c>
      <c r="E169" s="191" t="s">
        <v>262</v>
      </c>
      <c r="F169" s="192" t="s">
        <v>263</v>
      </c>
      <c r="G169" s="193" t="s">
        <v>162</v>
      </c>
      <c r="H169" s="194">
        <v>1.327</v>
      </c>
      <c r="I169" s="195"/>
      <c r="J169" s="196">
        <f>ROUND(I169*H169,2)</f>
        <v>0</v>
      </c>
      <c r="K169" s="192" t="s">
        <v>140</v>
      </c>
      <c r="L169" s="38"/>
      <c r="M169" s="197" t="s">
        <v>1</v>
      </c>
      <c r="N169" s="198" t="s">
        <v>37</v>
      </c>
      <c r="O169" s="7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217</v>
      </c>
      <c r="AT169" s="201" t="s">
        <v>136</v>
      </c>
      <c r="AU169" s="201" t="s">
        <v>79</v>
      </c>
      <c r="AY169" s="16" t="s">
        <v>133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79</v>
      </c>
      <c r="BK169" s="202">
        <f>ROUND(I169*H169,2)</f>
        <v>0</v>
      </c>
      <c r="BL169" s="16" t="s">
        <v>217</v>
      </c>
      <c r="BM169" s="201" t="s">
        <v>447</v>
      </c>
    </row>
    <row r="170" spans="1:65" s="13" customFormat="1">
      <c r="B170" s="213"/>
      <c r="C170" s="214"/>
      <c r="D170" s="215" t="s">
        <v>165</v>
      </c>
      <c r="E170" s="224" t="s">
        <v>1</v>
      </c>
      <c r="F170" s="216" t="s">
        <v>448</v>
      </c>
      <c r="G170" s="214"/>
      <c r="H170" s="217">
        <v>4.9000000000000002E-2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165</v>
      </c>
      <c r="AU170" s="223" t="s">
        <v>79</v>
      </c>
      <c r="AV170" s="13" t="s">
        <v>81</v>
      </c>
      <c r="AW170" s="13" t="s">
        <v>29</v>
      </c>
      <c r="AX170" s="13" t="s">
        <v>72</v>
      </c>
      <c r="AY170" s="223" t="s">
        <v>133</v>
      </c>
    </row>
    <row r="171" spans="1:65" s="13" customFormat="1">
      <c r="B171" s="213"/>
      <c r="C171" s="214"/>
      <c r="D171" s="215" t="s">
        <v>165</v>
      </c>
      <c r="E171" s="224" t="s">
        <v>1</v>
      </c>
      <c r="F171" s="216" t="s">
        <v>449</v>
      </c>
      <c r="G171" s="214"/>
      <c r="H171" s="217">
        <v>0.03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165</v>
      </c>
      <c r="AU171" s="223" t="s">
        <v>79</v>
      </c>
      <c r="AV171" s="13" t="s">
        <v>81</v>
      </c>
      <c r="AW171" s="13" t="s">
        <v>29</v>
      </c>
      <c r="AX171" s="13" t="s">
        <v>72</v>
      </c>
      <c r="AY171" s="223" t="s">
        <v>133</v>
      </c>
    </row>
    <row r="172" spans="1:65" s="13" customFormat="1">
      <c r="B172" s="213"/>
      <c r="C172" s="214"/>
      <c r="D172" s="215" t="s">
        <v>165</v>
      </c>
      <c r="E172" s="224" t="s">
        <v>1</v>
      </c>
      <c r="F172" s="216" t="s">
        <v>450</v>
      </c>
      <c r="G172" s="214"/>
      <c r="H172" s="217">
        <v>9.8000000000000004E-2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165</v>
      </c>
      <c r="AU172" s="223" t="s">
        <v>79</v>
      </c>
      <c r="AV172" s="13" t="s">
        <v>81</v>
      </c>
      <c r="AW172" s="13" t="s">
        <v>29</v>
      </c>
      <c r="AX172" s="13" t="s">
        <v>72</v>
      </c>
      <c r="AY172" s="223" t="s">
        <v>133</v>
      </c>
    </row>
    <row r="173" spans="1:65" s="13" customFormat="1">
      <c r="B173" s="213"/>
      <c r="C173" s="214"/>
      <c r="D173" s="215" t="s">
        <v>165</v>
      </c>
      <c r="E173" s="224" t="s">
        <v>1</v>
      </c>
      <c r="F173" s="216" t="s">
        <v>451</v>
      </c>
      <c r="G173" s="214"/>
      <c r="H173" s="217">
        <v>1.1499999999999999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165</v>
      </c>
      <c r="AU173" s="223" t="s">
        <v>79</v>
      </c>
      <c r="AV173" s="13" t="s">
        <v>81</v>
      </c>
      <c r="AW173" s="13" t="s">
        <v>29</v>
      </c>
      <c r="AX173" s="13" t="s">
        <v>72</v>
      </c>
      <c r="AY173" s="223" t="s">
        <v>133</v>
      </c>
    </row>
    <row r="174" spans="1:65" s="14" customFormat="1">
      <c r="B174" s="225"/>
      <c r="C174" s="226"/>
      <c r="D174" s="215" t="s">
        <v>165</v>
      </c>
      <c r="E174" s="227" t="s">
        <v>1</v>
      </c>
      <c r="F174" s="228" t="s">
        <v>229</v>
      </c>
      <c r="G174" s="226"/>
      <c r="H174" s="229">
        <v>1.327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165</v>
      </c>
      <c r="AU174" s="235" t="s">
        <v>79</v>
      </c>
      <c r="AV174" s="14" t="s">
        <v>141</v>
      </c>
      <c r="AW174" s="14" t="s">
        <v>29</v>
      </c>
      <c r="AX174" s="14" t="s">
        <v>79</v>
      </c>
      <c r="AY174" s="235" t="s">
        <v>133</v>
      </c>
    </row>
    <row r="175" spans="1:65" s="2" customFormat="1" ht="49.15" customHeight="1">
      <c r="A175" s="33"/>
      <c r="B175" s="34"/>
      <c r="C175" s="190" t="s">
        <v>417</v>
      </c>
      <c r="D175" s="190" t="s">
        <v>136</v>
      </c>
      <c r="E175" s="191" t="s">
        <v>224</v>
      </c>
      <c r="F175" s="192" t="s">
        <v>225</v>
      </c>
      <c r="G175" s="193" t="s">
        <v>162</v>
      </c>
      <c r="H175" s="194">
        <v>7.9000000000000001E-2</v>
      </c>
      <c r="I175" s="195"/>
      <c r="J175" s="196">
        <f>ROUND(I175*H175,2)</f>
        <v>0</v>
      </c>
      <c r="K175" s="192" t="s">
        <v>140</v>
      </c>
      <c r="L175" s="38"/>
      <c r="M175" s="197" t="s">
        <v>1</v>
      </c>
      <c r="N175" s="198" t="s">
        <v>37</v>
      </c>
      <c r="O175" s="7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217</v>
      </c>
      <c r="AT175" s="201" t="s">
        <v>136</v>
      </c>
      <c r="AU175" s="201" t="s">
        <v>79</v>
      </c>
      <c r="AY175" s="16" t="s">
        <v>133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79</v>
      </c>
      <c r="BK175" s="202">
        <f>ROUND(I175*H175,2)</f>
        <v>0</v>
      </c>
      <c r="BL175" s="16" t="s">
        <v>217</v>
      </c>
      <c r="BM175" s="201" t="s">
        <v>408</v>
      </c>
    </row>
    <row r="176" spans="1:65" s="13" customFormat="1">
      <c r="B176" s="213"/>
      <c r="C176" s="214"/>
      <c r="D176" s="215" t="s">
        <v>165</v>
      </c>
      <c r="E176" s="224" t="s">
        <v>1</v>
      </c>
      <c r="F176" s="216" t="s">
        <v>452</v>
      </c>
      <c r="G176" s="214"/>
      <c r="H176" s="217">
        <v>4.9000000000000002E-2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165</v>
      </c>
      <c r="AU176" s="223" t="s">
        <v>79</v>
      </c>
      <c r="AV176" s="13" t="s">
        <v>81</v>
      </c>
      <c r="AW176" s="13" t="s">
        <v>29</v>
      </c>
      <c r="AX176" s="13" t="s">
        <v>72</v>
      </c>
      <c r="AY176" s="223" t="s">
        <v>133</v>
      </c>
    </row>
    <row r="177" spans="1:65" s="13" customFormat="1">
      <c r="B177" s="213"/>
      <c r="C177" s="214"/>
      <c r="D177" s="215" t="s">
        <v>165</v>
      </c>
      <c r="E177" s="224" t="s">
        <v>1</v>
      </c>
      <c r="F177" s="216" t="s">
        <v>453</v>
      </c>
      <c r="G177" s="214"/>
      <c r="H177" s="217">
        <v>0.03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165</v>
      </c>
      <c r="AU177" s="223" t="s">
        <v>79</v>
      </c>
      <c r="AV177" s="13" t="s">
        <v>81</v>
      </c>
      <c r="AW177" s="13" t="s">
        <v>29</v>
      </c>
      <c r="AX177" s="13" t="s">
        <v>72</v>
      </c>
      <c r="AY177" s="223" t="s">
        <v>133</v>
      </c>
    </row>
    <row r="178" spans="1:65" s="14" customFormat="1">
      <c r="B178" s="225"/>
      <c r="C178" s="226"/>
      <c r="D178" s="215" t="s">
        <v>165</v>
      </c>
      <c r="E178" s="227" t="s">
        <v>1</v>
      </c>
      <c r="F178" s="228" t="s">
        <v>229</v>
      </c>
      <c r="G178" s="226"/>
      <c r="H178" s="229">
        <v>7.9000000000000001E-2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165</v>
      </c>
      <c r="AU178" s="235" t="s">
        <v>79</v>
      </c>
      <c r="AV178" s="14" t="s">
        <v>141</v>
      </c>
      <c r="AW178" s="14" t="s">
        <v>29</v>
      </c>
      <c r="AX178" s="14" t="s">
        <v>79</v>
      </c>
      <c r="AY178" s="235" t="s">
        <v>133</v>
      </c>
    </row>
    <row r="179" spans="1:65" s="2" customFormat="1" ht="24.2" customHeight="1">
      <c r="A179" s="33"/>
      <c r="B179" s="34"/>
      <c r="C179" s="190" t="s">
        <v>419</v>
      </c>
      <c r="D179" s="190" t="s">
        <v>136</v>
      </c>
      <c r="E179" s="191" t="s">
        <v>255</v>
      </c>
      <c r="F179" s="192" t="s">
        <v>256</v>
      </c>
      <c r="G179" s="193" t="s">
        <v>162</v>
      </c>
      <c r="H179" s="194">
        <v>1.327</v>
      </c>
      <c r="I179" s="195"/>
      <c r="J179" s="196">
        <f>ROUND(I179*H179,2)</f>
        <v>0</v>
      </c>
      <c r="K179" s="192" t="s">
        <v>140</v>
      </c>
      <c r="L179" s="38"/>
      <c r="M179" s="197" t="s">
        <v>1</v>
      </c>
      <c r="N179" s="198" t="s">
        <v>37</v>
      </c>
      <c r="O179" s="70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217</v>
      </c>
      <c r="AT179" s="201" t="s">
        <v>136</v>
      </c>
      <c r="AU179" s="201" t="s">
        <v>79</v>
      </c>
      <c r="AY179" s="16" t="s">
        <v>133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79</v>
      </c>
      <c r="BK179" s="202">
        <f>ROUND(I179*H179,2)</f>
        <v>0</v>
      </c>
      <c r="BL179" s="16" t="s">
        <v>217</v>
      </c>
      <c r="BM179" s="201" t="s">
        <v>411</v>
      </c>
    </row>
    <row r="180" spans="1:65" s="13" customFormat="1">
      <c r="B180" s="213"/>
      <c r="C180" s="214"/>
      <c r="D180" s="215" t="s">
        <v>165</v>
      </c>
      <c r="E180" s="224" t="s">
        <v>1</v>
      </c>
      <c r="F180" s="216" t="s">
        <v>452</v>
      </c>
      <c r="G180" s="214"/>
      <c r="H180" s="217">
        <v>4.9000000000000002E-2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165</v>
      </c>
      <c r="AU180" s="223" t="s">
        <v>79</v>
      </c>
      <c r="AV180" s="13" t="s">
        <v>81</v>
      </c>
      <c r="AW180" s="13" t="s">
        <v>29</v>
      </c>
      <c r="AX180" s="13" t="s">
        <v>72</v>
      </c>
      <c r="AY180" s="223" t="s">
        <v>133</v>
      </c>
    </row>
    <row r="181" spans="1:65" s="13" customFormat="1">
      <c r="B181" s="213"/>
      <c r="C181" s="214"/>
      <c r="D181" s="215" t="s">
        <v>165</v>
      </c>
      <c r="E181" s="224" t="s">
        <v>1</v>
      </c>
      <c r="F181" s="216" t="s">
        <v>453</v>
      </c>
      <c r="G181" s="214"/>
      <c r="H181" s="217">
        <v>0.03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165</v>
      </c>
      <c r="AU181" s="223" t="s">
        <v>79</v>
      </c>
      <c r="AV181" s="13" t="s">
        <v>81</v>
      </c>
      <c r="AW181" s="13" t="s">
        <v>29</v>
      </c>
      <c r="AX181" s="13" t="s">
        <v>72</v>
      </c>
      <c r="AY181" s="223" t="s">
        <v>133</v>
      </c>
    </row>
    <row r="182" spans="1:65" s="13" customFormat="1">
      <c r="B182" s="213"/>
      <c r="C182" s="214"/>
      <c r="D182" s="215" t="s">
        <v>165</v>
      </c>
      <c r="E182" s="224" t="s">
        <v>1</v>
      </c>
      <c r="F182" s="216" t="s">
        <v>454</v>
      </c>
      <c r="G182" s="214"/>
      <c r="H182" s="217">
        <v>9.8000000000000004E-2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165</v>
      </c>
      <c r="AU182" s="223" t="s">
        <v>79</v>
      </c>
      <c r="AV182" s="13" t="s">
        <v>81</v>
      </c>
      <c r="AW182" s="13" t="s">
        <v>29</v>
      </c>
      <c r="AX182" s="13" t="s">
        <v>72</v>
      </c>
      <c r="AY182" s="223" t="s">
        <v>133</v>
      </c>
    </row>
    <row r="183" spans="1:65" s="13" customFormat="1">
      <c r="B183" s="213"/>
      <c r="C183" s="214"/>
      <c r="D183" s="215" t="s">
        <v>165</v>
      </c>
      <c r="E183" s="224" t="s">
        <v>1</v>
      </c>
      <c r="F183" s="216" t="s">
        <v>455</v>
      </c>
      <c r="G183" s="214"/>
      <c r="H183" s="217">
        <v>1.1499999999999999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165</v>
      </c>
      <c r="AU183" s="223" t="s">
        <v>79</v>
      </c>
      <c r="AV183" s="13" t="s">
        <v>81</v>
      </c>
      <c r="AW183" s="13" t="s">
        <v>29</v>
      </c>
      <c r="AX183" s="13" t="s">
        <v>72</v>
      </c>
      <c r="AY183" s="223" t="s">
        <v>133</v>
      </c>
    </row>
    <row r="184" spans="1:65" s="14" customFormat="1">
      <c r="B184" s="225"/>
      <c r="C184" s="226"/>
      <c r="D184" s="215" t="s">
        <v>165</v>
      </c>
      <c r="E184" s="227" t="s">
        <v>1</v>
      </c>
      <c r="F184" s="228" t="s">
        <v>229</v>
      </c>
      <c r="G184" s="226"/>
      <c r="H184" s="229">
        <v>1.327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165</v>
      </c>
      <c r="AU184" s="235" t="s">
        <v>79</v>
      </c>
      <c r="AV184" s="14" t="s">
        <v>141</v>
      </c>
      <c r="AW184" s="14" t="s">
        <v>29</v>
      </c>
      <c r="AX184" s="14" t="s">
        <v>79</v>
      </c>
      <c r="AY184" s="235" t="s">
        <v>133</v>
      </c>
    </row>
    <row r="185" spans="1:65" s="2" customFormat="1" ht="24.2" customHeight="1">
      <c r="A185" s="33"/>
      <c r="B185" s="34"/>
      <c r="C185" s="190" t="s">
        <v>456</v>
      </c>
      <c r="D185" s="190" t="s">
        <v>136</v>
      </c>
      <c r="E185" s="191" t="s">
        <v>245</v>
      </c>
      <c r="F185" s="192" t="s">
        <v>246</v>
      </c>
      <c r="G185" s="193" t="s">
        <v>162</v>
      </c>
      <c r="H185" s="194">
        <v>50.695999999999998</v>
      </c>
      <c r="I185" s="195"/>
      <c r="J185" s="196">
        <f>ROUND(I185*H185,2)</f>
        <v>0</v>
      </c>
      <c r="K185" s="192" t="s">
        <v>140</v>
      </c>
      <c r="L185" s="38"/>
      <c r="M185" s="197" t="s">
        <v>1</v>
      </c>
      <c r="N185" s="198" t="s">
        <v>37</v>
      </c>
      <c r="O185" s="70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1" t="s">
        <v>217</v>
      </c>
      <c r="AT185" s="201" t="s">
        <v>136</v>
      </c>
      <c r="AU185" s="201" t="s">
        <v>79</v>
      </c>
      <c r="AY185" s="16" t="s">
        <v>133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6" t="s">
        <v>79</v>
      </c>
      <c r="BK185" s="202">
        <f>ROUND(I185*H185,2)</f>
        <v>0</v>
      </c>
      <c r="BL185" s="16" t="s">
        <v>217</v>
      </c>
      <c r="BM185" s="201" t="s">
        <v>414</v>
      </c>
    </row>
    <row r="186" spans="1:65" s="13" customFormat="1">
      <c r="B186" s="213"/>
      <c r="C186" s="214"/>
      <c r="D186" s="215" t="s">
        <v>165</v>
      </c>
      <c r="E186" s="224" t="s">
        <v>1</v>
      </c>
      <c r="F186" s="216" t="s">
        <v>457</v>
      </c>
      <c r="G186" s="214"/>
      <c r="H186" s="217">
        <v>25.347999999999999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165</v>
      </c>
      <c r="AU186" s="223" t="s">
        <v>79</v>
      </c>
      <c r="AV186" s="13" t="s">
        <v>81</v>
      </c>
      <c r="AW186" s="13" t="s">
        <v>29</v>
      </c>
      <c r="AX186" s="13" t="s">
        <v>72</v>
      </c>
      <c r="AY186" s="223" t="s">
        <v>133</v>
      </c>
    </row>
    <row r="187" spans="1:65" s="13" customFormat="1">
      <c r="B187" s="213"/>
      <c r="C187" s="214"/>
      <c r="D187" s="215" t="s">
        <v>165</v>
      </c>
      <c r="E187" s="224" t="s">
        <v>1</v>
      </c>
      <c r="F187" s="216" t="s">
        <v>458</v>
      </c>
      <c r="G187" s="214"/>
      <c r="H187" s="217">
        <v>25.347999999999999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165</v>
      </c>
      <c r="AU187" s="223" t="s">
        <v>79</v>
      </c>
      <c r="AV187" s="13" t="s">
        <v>81</v>
      </c>
      <c r="AW187" s="13" t="s">
        <v>29</v>
      </c>
      <c r="AX187" s="13" t="s">
        <v>72</v>
      </c>
      <c r="AY187" s="223" t="s">
        <v>133</v>
      </c>
    </row>
    <row r="188" spans="1:65" s="14" customFormat="1">
      <c r="B188" s="225"/>
      <c r="C188" s="226"/>
      <c r="D188" s="215" t="s">
        <v>165</v>
      </c>
      <c r="E188" s="227" t="s">
        <v>1</v>
      </c>
      <c r="F188" s="228" t="s">
        <v>229</v>
      </c>
      <c r="G188" s="226"/>
      <c r="H188" s="229">
        <v>50.695999999999998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AT188" s="235" t="s">
        <v>165</v>
      </c>
      <c r="AU188" s="235" t="s">
        <v>79</v>
      </c>
      <c r="AV188" s="14" t="s">
        <v>141</v>
      </c>
      <c r="AW188" s="14" t="s">
        <v>29</v>
      </c>
      <c r="AX188" s="14" t="s">
        <v>79</v>
      </c>
      <c r="AY188" s="235" t="s">
        <v>133</v>
      </c>
    </row>
    <row r="189" spans="1:65" s="2" customFormat="1" ht="24.2" customHeight="1">
      <c r="A189" s="33"/>
      <c r="B189" s="34"/>
      <c r="C189" s="190" t="s">
        <v>459</v>
      </c>
      <c r="D189" s="190" t="s">
        <v>136</v>
      </c>
      <c r="E189" s="191" t="s">
        <v>269</v>
      </c>
      <c r="F189" s="192" t="s">
        <v>270</v>
      </c>
      <c r="G189" s="193" t="s">
        <v>139</v>
      </c>
      <c r="H189" s="194">
        <v>2</v>
      </c>
      <c r="I189" s="195"/>
      <c r="J189" s="196">
        <f>ROUND(I189*H189,2)</f>
        <v>0</v>
      </c>
      <c r="K189" s="192" t="s">
        <v>140</v>
      </c>
      <c r="L189" s="38"/>
      <c r="M189" s="197" t="s">
        <v>1</v>
      </c>
      <c r="N189" s="198" t="s">
        <v>37</v>
      </c>
      <c r="O189" s="70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1" t="s">
        <v>217</v>
      </c>
      <c r="AT189" s="201" t="s">
        <v>136</v>
      </c>
      <c r="AU189" s="201" t="s">
        <v>79</v>
      </c>
      <c r="AY189" s="16" t="s">
        <v>133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6" t="s">
        <v>79</v>
      </c>
      <c r="BK189" s="202">
        <f>ROUND(I189*H189,2)</f>
        <v>0</v>
      </c>
      <c r="BL189" s="16" t="s">
        <v>217</v>
      </c>
      <c r="BM189" s="201" t="s">
        <v>460</v>
      </c>
    </row>
    <row r="190" spans="1:65" s="2" customFormat="1" ht="24.2" customHeight="1">
      <c r="A190" s="33"/>
      <c r="B190" s="34"/>
      <c r="C190" s="190" t="s">
        <v>461</v>
      </c>
      <c r="D190" s="190" t="s">
        <v>136</v>
      </c>
      <c r="E190" s="191" t="s">
        <v>273</v>
      </c>
      <c r="F190" s="192" t="s">
        <v>274</v>
      </c>
      <c r="G190" s="193" t="s">
        <v>162</v>
      </c>
      <c r="H190" s="194">
        <v>7.9000000000000001E-2</v>
      </c>
      <c r="I190" s="195"/>
      <c r="J190" s="196">
        <f>ROUND(I190*H190,2)</f>
        <v>0</v>
      </c>
      <c r="K190" s="192" t="s">
        <v>140</v>
      </c>
      <c r="L190" s="38"/>
      <c r="M190" s="197" t="s">
        <v>1</v>
      </c>
      <c r="N190" s="198" t="s">
        <v>37</v>
      </c>
      <c r="O190" s="70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217</v>
      </c>
      <c r="AT190" s="201" t="s">
        <v>136</v>
      </c>
      <c r="AU190" s="201" t="s">
        <v>79</v>
      </c>
      <c r="AY190" s="16" t="s">
        <v>133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79</v>
      </c>
      <c r="BK190" s="202">
        <f>ROUND(I190*H190,2)</f>
        <v>0</v>
      </c>
      <c r="BL190" s="16" t="s">
        <v>217</v>
      </c>
      <c r="BM190" s="201" t="s">
        <v>420</v>
      </c>
    </row>
    <row r="191" spans="1:65" s="13" customFormat="1">
      <c r="B191" s="213"/>
      <c r="C191" s="214"/>
      <c r="D191" s="215" t="s">
        <v>165</v>
      </c>
      <c r="E191" s="224" t="s">
        <v>1</v>
      </c>
      <c r="F191" s="216" t="s">
        <v>452</v>
      </c>
      <c r="G191" s="214"/>
      <c r="H191" s="217">
        <v>4.9000000000000002E-2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165</v>
      </c>
      <c r="AU191" s="223" t="s">
        <v>79</v>
      </c>
      <c r="AV191" s="13" t="s">
        <v>81</v>
      </c>
      <c r="AW191" s="13" t="s">
        <v>29</v>
      </c>
      <c r="AX191" s="13" t="s">
        <v>72</v>
      </c>
      <c r="AY191" s="223" t="s">
        <v>133</v>
      </c>
    </row>
    <row r="192" spans="1:65" s="13" customFormat="1">
      <c r="B192" s="213"/>
      <c r="C192" s="214"/>
      <c r="D192" s="215" t="s">
        <v>165</v>
      </c>
      <c r="E192" s="224" t="s">
        <v>1</v>
      </c>
      <c r="F192" s="216" t="s">
        <v>453</v>
      </c>
      <c r="G192" s="214"/>
      <c r="H192" s="217">
        <v>0.03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165</v>
      </c>
      <c r="AU192" s="223" t="s">
        <v>79</v>
      </c>
      <c r="AV192" s="13" t="s">
        <v>81</v>
      </c>
      <c r="AW192" s="13" t="s">
        <v>29</v>
      </c>
      <c r="AX192" s="13" t="s">
        <v>72</v>
      </c>
      <c r="AY192" s="223" t="s">
        <v>133</v>
      </c>
    </row>
    <row r="193" spans="1:51" s="14" customFormat="1">
      <c r="B193" s="225"/>
      <c r="C193" s="226"/>
      <c r="D193" s="215" t="s">
        <v>165</v>
      </c>
      <c r="E193" s="227" t="s">
        <v>1</v>
      </c>
      <c r="F193" s="228" t="s">
        <v>229</v>
      </c>
      <c r="G193" s="226"/>
      <c r="H193" s="229">
        <v>7.9000000000000001E-2</v>
      </c>
      <c r="I193" s="230"/>
      <c r="J193" s="226"/>
      <c r="K193" s="226"/>
      <c r="L193" s="231"/>
      <c r="M193" s="236"/>
      <c r="N193" s="237"/>
      <c r="O193" s="237"/>
      <c r="P193" s="237"/>
      <c r="Q193" s="237"/>
      <c r="R193" s="237"/>
      <c r="S193" s="237"/>
      <c r="T193" s="238"/>
      <c r="AT193" s="235" t="s">
        <v>165</v>
      </c>
      <c r="AU193" s="235" t="s">
        <v>79</v>
      </c>
      <c r="AV193" s="14" t="s">
        <v>141</v>
      </c>
      <c r="AW193" s="14" t="s">
        <v>29</v>
      </c>
      <c r="AX193" s="14" t="s">
        <v>79</v>
      </c>
      <c r="AY193" s="235" t="s">
        <v>133</v>
      </c>
    </row>
    <row r="194" spans="1:51" s="2" customFormat="1" ht="6.95" customHeight="1">
      <c r="A194" s="33"/>
      <c r="B194" s="53"/>
      <c r="C194" s="54"/>
      <c r="D194" s="54"/>
      <c r="E194" s="54"/>
      <c r="F194" s="54"/>
      <c r="G194" s="54"/>
      <c r="H194" s="54"/>
      <c r="I194" s="54"/>
      <c r="J194" s="54"/>
      <c r="K194" s="54"/>
      <c r="L194" s="38"/>
      <c r="M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</row>
  </sheetData>
  <sheetProtection algorithmName="SHA-512" hashValue="pYea6dYWO04lhV54DoEk2HQITgP+KCiD88HLJGr8KMSTI4ltgUAH6AKoa6NnPs7YnwyVlAS313EpYvkTxFN3uA==" saltValue="szYRIN0Y05VnPrS57d9E8sbqwK3Hjgd69xavdfOD6g3USvgdY6V+sW6qrBZmdWdWR6CMUa0ndfEXMfXP9HxUog==" spinCount="100000" sheet="1" objects="1" scenarios="1" formatColumns="0" formatRows="0" autoFilter="0"/>
  <autoFilter ref="C122:K193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topLeftCell="A101" workbookViewId="0">
      <selection activeCell="J12" sqref="J1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6" t="s">
        <v>104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81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6" t="str">
        <f>'Rekapitulace stavby'!K6</f>
        <v>Výměna pražců v úseku Pohled – Havl. Brod KR bez materiálu</v>
      </c>
      <c r="F7" s="297"/>
      <c r="G7" s="297"/>
      <c r="H7" s="297"/>
      <c r="L7" s="19"/>
    </row>
    <row r="8" spans="1:46" s="2" customFormat="1" ht="12" customHeight="1">
      <c r="A8" s="33"/>
      <c r="B8" s="38"/>
      <c r="C8" s="33"/>
      <c r="D8" s="118" t="s">
        <v>106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9" t="s">
        <v>462</v>
      </c>
      <c r="F9" s="298"/>
      <c r="G9" s="298"/>
      <c r="H9" s="29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>
        <f>'Rekapitulace stavby'!AN8</f>
        <v>44187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23</v>
      </c>
      <c r="E14" s="33"/>
      <c r="F14" s="33"/>
      <c r="G14" s="33"/>
      <c r="H14" s="33"/>
      <c r="I14" s="118" t="s">
        <v>24</v>
      </c>
      <c r="J14" s="109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tr">
        <f>IF('Rekapitulace stavby'!E11="","",'Rekapitulace stavby'!E11)</f>
        <v xml:space="preserve"> </v>
      </c>
      <c r="F15" s="33"/>
      <c r="G15" s="33"/>
      <c r="H15" s="33"/>
      <c r="I15" s="118" t="s">
        <v>25</v>
      </c>
      <c r="J15" s="109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26</v>
      </c>
      <c r="E17" s="33"/>
      <c r="F17" s="33"/>
      <c r="G17" s="33"/>
      <c r="H17" s="33"/>
      <c r="I17" s="118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8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28</v>
      </c>
      <c r="E20" s="33"/>
      <c r="F20" s="33"/>
      <c r="G20" s="33"/>
      <c r="H20" s="33"/>
      <c r="I20" s="118" t="s">
        <v>24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25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30</v>
      </c>
      <c r="E23" s="33"/>
      <c r="F23" s="33"/>
      <c r="G23" s="33"/>
      <c r="H23" s="33"/>
      <c r="I23" s="118" t="s">
        <v>24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25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2" t="s">
        <v>1</v>
      </c>
      <c r="F27" s="302"/>
      <c r="G27" s="302"/>
      <c r="H27" s="302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32</v>
      </c>
      <c r="E30" s="33"/>
      <c r="F30" s="33"/>
      <c r="G30" s="33"/>
      <c r="H30" s="33"/>
      <c r="I30" s="33"/>
      <c r="J30" s="125">
        <f>ROUND(J119, 2)</f>
        <v>40000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34</v>
      </c>
      <c r="G32" s="33"/>
      <c r="H32" s="33"/>
      <c r="I32" s="126" t="s">
        <v>33</v>
      </c>
      <c r="J32" s="126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36</v>
      </c>
      <c r="E33" s="118" t="s">
        <v>37</v>
      </c>
      <c r="F33" s="128">
        <f>ROUND((SUM(BE119:BE124)),  2)</f>
        <v>40000</v>
      </c>
      <c r="G33" s="33"/>
      <c r="H33" s="33"/>
      <c r="I33" s="129">
        <v>0.21</v>
      </c>
      <c r="J33" s="128">
        <f>ROUND(((SUM(BE119:BE124))*I33),  2)</f>
        <v>8400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38</v>
      </c>
      <c r="F34" s="128">
        <f>ROUND((SUM(BF119:BF124)),  2)</f>
        <v>0</v>
      </c>
      <c r="G34" s="33"/>
      <c r="H34" s="33"/>
      <c r="I34" s="129">
        <v>0.15</v>
      </c>
      <c r="J34" s="128">
        <f>ROUND(((SUM(BF119:BF124))*I34),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39</v>
      </c>
      <c r="F35" s="128">
        <f>ROUND((SUM(BG119:BG124)),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40</v>
      </c>
      <c r="F36" s="128">
        <f>ROUND((SUM(BH119:BH124)),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41</v>
      </c>
      <c r="F37" s="128">
        <f>ROUND((SUM(BI119:BI124)),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42</v>
      </c>
      <c r="E39" s="132"/>
      <c r="F39" s="132"/>
      <c r="G39" s="133" t="s">
        <v>43</v>
      </c>
      <c r="H39" s="134" t="s">
        <v>44</v>
      </c>
      <c r="I39" s="132"/>
      <c r="J39" s="135">
        <f>SUM(J30:J37)</f>
        <v>48400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45</v>
      </c>
      <c r="E50" s="138"/>
      <c r="F50" s="138"/>
      <c r="G50" s="137" t="s">
        <v>46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47</v>
      </c>
      <c r="E61" s="140"/>
      <c r="F61" s="141" t="s">
        <v>48</v>
      </c>
      <c r="G61" s="139" t="s">
        <v>47</v>
      </c>
      <c r="H61" s="140"/>
      <c r="I61" s="140"/>
      <c r="J61" s="142" t="s">
        <v>48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49</v>
      </c>
      <c r="E65" s="143"/>
      <c r="F65" s="143"/>
      <c r="G65" s="137" t="s">
        <v>50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47</v>
      </c>
      <c r="E76" s="140"/>
      <c r="F76" s="141" t="s">
        <v>48</v>
      </c>
      <c r="G76" s="139" t="s">
        <v>47</v>
      </c>
      <c r="H76" s="140"/>
      <c r="I76" s="140"/>
      <c r="J76" s="142" t="s">
        <v>48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4" t="str">
        <f>E7</f>
        <v>Výměna pražců v úseku Pohled – Havl. Brod KR bez materiálu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106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82" t="str">
        <f>E9</f>
        <v>SO 03 - VRN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44187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111</v>
      </c>
      <c r="D94" s="149"/>
      <c r="E94" s="149"/>
      <c r="F94" s="149"/>
      <c r="G94" s="149"/>
      <c r="H94" s="149"/>
      <c r="I94" s="149"/>
      <c r="J94" s="150" t="s">
        <v>112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113</v>
      </c>
      <c r="D96" s="35"/>
      <c r="E96" s="35"/>
      <c r="F96" s="35"/>
      <c r="G96" s="35"/>
      <c r="H96" s="35"/>
      <c r="I96" s="35"/>
      <c r="J96" s="83">
        <f>J119</f>
        <v>40000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114</v>
      </c>
    </row>
    <row r="97" spans="1:31" s="9" customFormat="1" ht="24.95" customHeight="1">
      <c r="B97" s="152"/>
      <c r="C97" s="153"/>
      <c r="D97" s="154" t="s">
        <v>115</v>
      </c>
      <c r="E97" s="155"/>
      <c r="F97" s="155"/>
      <c r="G97" s="155"/>
      <c r="H97" s="155"/>
      <c r="I97" s="155"/>
      <c r="J97" s="156">
        <f>J120</f>
        <v>40000</v>
      </c>
      <c r="K97" s="153"/>
      <c r="L97" s="157"/>
    </row>
    <row r="98" spans="1:31" s="10" customFormat="1" ht="19.899999999999999" customHeight="1">
      <c r="B98" s="158"/>
      <c r="C98" s="103"/>
      <c r="D98" s="159" t="s">
        <v>116</v>
      </c>
      <c r="E98" s="160"/>
      <c r="F98" s="160"/>
      <c r="G98" s="160"/>
      <c r="H98" s="160"/>
      <c r="I98" s="160"/>
      <c r="J98" s="161">
        <f>J121</f>
        <v>40000</v>
      </c>
      <c r="K98" s="103"/>
      <c r="L98" s="162"/>
    </row>
    <row r="99" spans="1:31" s="9" customFormat="1" ht="24.95" customHeight="1">
      <c r="B99" s="152"/>
      <c r="C99" s="153"/>
      <c r="D99" s="154" t="s">
        <v>463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118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4" t="str">
        <f>E7</f>
        <v>Výměna pražců v úseku Pohled – Havl. Brod KR bez materiálu</v>
      </c>
      <c r="F109" s="295"/>
      <c r="G109" s="295"/>
      <c r="H109" s="29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2" t="str">
        <f>E9</f>
        <v>SO 03 - VRN</v>
      </c>
      <c r="F111" s="293"/>
      <c r="G111" s="293"/>
      <c r="H111" s="29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>
        <f>IF(J12="","",J12)</f>
        <v>44187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23</v>
      </c>
      <c r="D115" s="35"/>
      <c r="E115" s="35"/>
      <c r="F115" s="26" t="str">
        <f>E15</f>
        <v xml:space="preserve"> </v>
      </c>
      <c r="G115" s="35"/>
      <c r="H115" s="35"/>
      <c r="I115" s="28" t="s">
        <v>28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26</v>
      </c>
      <c r="D116" s="35"/>
      <c r="E116" s="35"/>
      <c r="F116" s="26" t="str">
        <f>IF(E18="","",E18)</f>
        <v>Vyplň údaj</v>
      </c>
      <c r="G116" s="35"/>
      <c r="H116" s="35"/>
      <c r="I116" s="28" t="s">
        <v>30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63"/>
      <c r="B118" s="164"/>
      <c r="C118" s="165" t="s">
        <v>119</v>
      </c>
      <c r="D118" s="166" t="s">
        <v>57</v>
      </c>
      <c r="E118" s="166" t="s">
        <v>53</v>
      </c>
      <c r="F118" s="166" t="s">
        <v>54</v>
      </c>
      <c r="G118" s="166" t="s">
        <v>120</v>
      </c>
      <c r="H118" s="166" t="s">
        <v>121</v>
      </c>
      <c r="I118" s="166" t="s">
        <v>122</v>
      </c>
      <c r="J118" s="166" t="s">
        <v>112</v>
      </c>
      <c r="K118" s="167" t="s">
        <v>123</v>
      </c>
      <c r="L118" s="168"/>
      <c r="M118" s="74" t="s">
        <v>1</v>
      </c>
      <c r="N118" s="75" t="s">
        <v>36</v>
      </c>
      <c r="O118" s="75" t="s">
        <v>124</v>
      </c>
      <c r="P118" s="75" t="s">
        <v>125</v>
      </c>
      <c r="Q118" s="75" t="s">
        <v>126</v>
      </c>
      <c r="R118" s="75" t="s">
        <v>127</v>
      </c>
      <c r="S118" s="75" t="s">
        <v>128</v>
      </c>
      <c r="T118" s="76" t="s">
        <v>129</v>
      </c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</row>
    <row r="119" spans="1:65" s="2" customFormat="1" ht="22.9" customHeight="1">
      <c r="A119" s="33"/>
      <c r="B119" s="34"/>
      <c r="C119" s="81" t="s">
        <v>130</v>
      </c>
      <c r="D119" s="35"/>
      <c r="E119" s="35"/>
      <c r="F119" s="35"/>
      <c r="G119" s="35"/>
      <c r="H119" s="35"/>
      <c r="I119" s="35"/>
      <c r="J119" s="169">
        <f>BK119</f>
        <v>40000</v>
      </c>
      <c r="K119" s="35"/>
      <c r="L119" s="38"/>
      <c r="M119" s="77"/>
      <c r="N119" s="170"/>
      <c r="O119" s="78"/>
      <c r="P119" s="171">
        <f>P120+P123</f>
        <v>0</v>
      </c>
      <c r="Q119" s="78"/>
      <c r="R119" s="171">
        <f>R120+R123</f>
        <v>0</v>
      </c>
      <c r="S119" s="78"/>
      <c r="T119" s="172">
        <f>T120+T123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71</v>
      </c>
      <c r="AU119" s="16" t="s">
        <v>114</v>
      </c>
      <c r="BK119" s="173">
        <f>BK120+BK123</f>
        <v>40000</v>
      </c>
    </row>
    <row r="120" spans="1:65" s="12" customFormat="1" ht="25.9" customHeight="1">
      <c r="B120" s="174"/>
      <c r="C120" s="175"/>
      <c r="D120" s="176" t="s">
        <v>71</v>
      </c>
      <c r="E120" s="177" t="s">
        <v>131</v>
      </c>
      <c r="F120" s="177" t="s">
        <v>132</v>
      </c>
      <c r="G120" s="175"/>
      <c r="H120" s="175"/>
      <c r="I120" s="178"/>
      <c r="J120" s="179">
        <f>BK120</f>
        <v>40000</v>
      </c>
      <c r="K120" s="175"/>
      <c r="L120" s="180"/>
      <c r="M120" s="181"/>
      <c r="N120" s="182"/>
      <c r="O120" s="182"/>
      <c r="P120" s="183">
        <f>P121</f>
        <v>0</v>
      </c>
      <c r="Q120" s="182"/>
      <c r="R120" s="183">
        <f>R121</f>
        <v>0</v>
      </c>
      <c r="S120" s="182"/>
      <c r="T120" s="184">
        <f>T121</f>
        <v>0</v>
      </c>
      <c r="AR120" s="185" t="s">
        <v>79</v>
      </c>
      <c r="AT120" s="186" t="s">
        <v>71</v>
      </c>
      <c r="AU120" s="186" t="s">
        <v>72</v>
      </c>
      <c r="AY120" s="185" t="s">
        <v>133</v>
      </c>
      <c r="BK120" s="187">
        <f>BK121</f>
        <v>40000</v>
      </c>
    </row>
    <row r="121" spans="1:65" s="12" customFormat="1" ht="22.9" customHeight="1">
      <c r="B121" s="174"/>
      <c r="C121" s="175"/>
      <c r="D121" s="176" t="s">
        <v>71</v>
      </c>
      <c r="E121" s="188" t="s">
        <v>134</v>
      </c>
      <c r="F121" s="188" t="s">
        <v>135</v>
      </c>
      <c r="G121" s="175"/>
      <c r="H121" s="175"/>
      <c r="I121" s="178"/>
      <c r="J121" s="189">
        <f>BK121</f>
        <v>40000</v>
      </c>
      <c r="K121" s="175"/>
      <c r="L121" s="180"/>
      <c r="M121" s="181"/>
      <c r="N121" s="182"/>
      <c r="O121" s="182"/>
      <c r="P121" s="183">
        <f>P122</f>
        <v>0</v>
      </c>
      <c r="Q121" s="182"/>
      <c r="R121" s="183">
        <f>R122</f>
        <v>0</v>
      </c>
      <c r="S121" s="182"/>
      <c r="T121" s="184">
        <f>T122</f>
        <v>0</v>
      </c>
      <c r="AR121" s="185" t="s">
        <v>79</v>
      </c>
      <c r="AT121" s="186" t="s">
        <v>71</v>
      </c>
      <c r="AU121" s="186" t="s">
        <v>79</v>
      </c>
      <c r="AY121" s="185" t="s">
        <v>133</v>
      </c>
      <c r="BK121" s="187">
        <f>BK122</f>
        <v>40000</v>
      </c>
    </row>
    <row r="122" spans="1:65" s="2" customFormat="1" ht="14.45" customHeight="1">
      <c r="A122" s="33"/>
      <c r="B122" s="34"/>
      <c r="C122" s="190" t="s">
        <v>79</v>
      </c>
      <c r="D122" s="190" t="s">
        <v>136</v>
      </c>
      <c r="E122" s="191" t="s">
        <v>464</v>
      </c>
      <c r="F122" s="192" t="s">
        <v>465</v>
      </c>
      <c r="G122" s="193" t="s">
        <v>466</v>
      </c>
      <c r="H122" s="194">
        <v>1</v>
      </c>
      <c r="I122" s="247">
        <v>40000</v>
      </c>
      <c r="J122" s="196">
        <f>ROUND(I122*H122,2)</f>
        <v>40000</v>
      </c>
      <c r="K122" s="192" t="s">
        <v>1</v>
      </c>
      <c r="L122" s="38"/>
      <c r="M122" s="197" t="s">
        <v>1</v>
      </c>
      <c r="N122" s="198" t="s">
        <v>37</v>
      </c>
      <c r="O122" s="70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1" t="s">
        <v>141</v>
      </c>
      <c r="AT122" s="201" t="s">
        <v>136</v>
      </c>
      <c r="AU122" s="201" t="s">
        <v>81</v>
      </c>
      <c r="AY122" s="16" t="s">
        <v>133</v>
      </c>
      <c r="BE122" s="202">
        <f>IF(N122="základní",J122,0)</f>
        <v>40000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6" t="s">
        <v>79</v>
      </c>
      <c r="BK122" s="202">
        <f>ROUND(I122*H122,2)</f>
        <v>40000</v>
      </c>
      <c r="BL122" s="16" t="s">
        <v>141</v>
      </c>
      <c r="BM122" s="201" t="s">
        <v>467</v>
      </c>
    </row>
    <row r="123" spans="1:65" s="12" customFormat="1" ht="25.9" customHeight="1">
      <c r="B123" s="174"/>
      <c r="C123" s="175"/>
      <c r="D123" s="176" t="s">
        <v>71</v>
      </c>
      <c r="E123" s="177" t="s">
        <v>103</v>
      </c>
      <c r="F123" s="177" t="s">
        <v>468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P124</f>
        <v>0</v>
      </c>
      <c r="Q123" s="182"/>
      <c r="R123" s="183">
        <f>R124</f>
        <v>0</v>
      </c>
      <c r="S123" s="182"/>
      <c r="T123" s="184">
        <f>T124</f>
        <v>0</v>
      </c>
      <c r="AR123" s="185" t="s">
        <v>134</v>
      </c>
      <c r="AT123" s="186" t="s">
        <v>71</v>
      </c>
      <c r="AU123" s="186" t="s">
        <v>72</v>
      </c>
      <c r="AY123" s="185" t="s">
        <v>133</v>
      </c>
      <c r="BK123" s="187">
        <f>BK124</f>
        <v>0</v>
      </c>
    </row>
    <row r="124" spans="1:65" s="2" customFormat="1" ht="24.2" customHeight="1">
      <c r="A124" s="33"/>
      <c r="B124" s="34"/>
      <c r="C124" s="190" t="s">
        <v>81</v>
      </c>
      <c r="D124" s="190" t="s">
        <v>136</v>
      </c>
      <c r="E124" s="191" t="s">
        <v>469</v>
      </c>
      <c r="F124" s="192" t="s">
        <v>470</v>
      </c>
      <c r="G124" s="193" t="s">
        <v>466</v>
      </c>
      <c r="H124" s="194">
        <v>1</v>
      </c>
      <c r="I124" s="195"/>
      <c r="J124" s="196">
        <f>ROUND(I124*H124,2)</f>
        <v>0</v>
      </c>
      <c r="K124" s="192" t="s">
        <v>1</v>
      </c>
      <c r="L124" s="38"/>
      <c r="M124" s="242" t="s">
        <v>1</v>
      </c>
      <c r="N124" s="243" t="s">
        <v>37</v>
      </c>
      <c r="O124" s="244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141</v>
      </c>
      <c r="AT124" s="201" t="s">
        <v>136</v>
      </c>
      <c r="AU124" s="201" t="s">
        <v>79</v>
      </c>
      <c r="AY124" s="16" t="s">
        <v>133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79</v>
      </c>
      <c r="BK124" s="202">
        <f>ROUND(I124*H124,2)</f>
        <v>0</v>
      </c>
      <c r="BL124" s="16" t="s">
        <v>141</v>
      </c>
      <c r="BM124" s="201" t="s">
        <v>471</v>
      </c>
    </row>
    <row r="125" spans="1:65" s="2" customFormat="1" ht="6.95" customHeight="1">
      <c r="A125" s="3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38"/>
      <c r="M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</sheetData>
  <sheetProtection algorithmName="SHA-512" hashValue="59Avq/ga9KzUb5MBrdDvvpYZUZFfkEWb5am2VyP8IVaC0tRkDKBkvrPz5zVIDzUdPB6o/+xRPQ3/NZmGDolaMA==" saltValue="MhJPb3x1H6IVeXaEttYHXg==" spinCount="100000" sheet="1" objects="1" scenarios="1" formatColumns="0" formatRows="0" autoFilter="0"/>
  <autoFilter ref="C118:K12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01.1 - Souvislá výměna...</vt:lpstr>
      <vt:lpstr>SO 01.2 - Ojedinělá výměn...</vt:lpstr>
      <vt:lpstr>SO 01.3 - Výměna kolejnic</vt:lpstr>
      <vt:lpstr>SO 02.1 - ŽST. Pohled</vt:lpstr>
      <vt:lpstr>SO 02.2 - ŽST. Přibyslav</vt:lpstr>
      <vt:lpstr>SO 03 - VRN</vt:lpstr>
      <vt:lpstr>'Rekapitulace stavby'!Názvy_tisku</vt:lpstr>
      <vt:lpstr>'SO 01.1 - Souvislá výměna...'!Názvy_tisku</vt:lpstr>
      <vt:lpstr>'SO 01.2 - Ojedinělá výměn...'!Názvy_tisku</vt:lpstr>
      <vt:lpstr>'SO 01.3 - Výměna kolejnic'!Názvy_tisku</vt:lpstr>
      <vt:lpstr>'SO 02.1 - ŽST. Pohled'!Názvy_tisku</vt:lpstr>
      <vt:lpstr>'SO 02.2 - ŽST. Přibyslav'!Názvy_tisku</vt:lpstr>
      <vt:lpstr>'SO 03 - VRN'!Názvy_tisku</vt:lpstr>
      <vt:lpstr>'Rekapitulace stavby'!Oblast_tisku</vt:lpstr>
      <vt:lpstr>'SO 01.1 - Souvislá výměna...'!Oblast_tisku</vt:lpstr>
      <vt:lpstr>'SO 01.2 - Ojedinělá výměn...'!Oblast_tisku</vt:lpstr>
      <vt:lpstr>'SO 01.3 - Výměna kolejnic'!Oblast_tisku</vt:lpstr>
      <vt:lpstr>'SO 02.1 - ŽST. Pohled'!Oblast_tisku</vt:lpstr>
      <vt:lpstr>'SO 02.2 - ŽST. Přibyslav'!Oblast_tisku</vt:lpstr>
      <vt:lpstr>'SO 03 -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Žák Michal, Ing.</dc:creator>
  <cp:lastModifiedBy>Čermák Miroslav, Ing.</cp:lastModifiedBy>
  <dcterms:created xsi:type="dcterms:W3CDTF">2020-12-22T12:49:45Z</dcterms:created>
  <dcterms:modified xsi:type="dcterms:W3CDTF">2020-12-22T13:20:17Z</dcterms:modified>
</cp:coreProperties>
</file>